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3335e420cc655e62/เดสก์ท็อป/งาน พข/งานหลักทำทุกเดือน/ตารางส่งให้ ศศ ก่อนแถลงข่าว/พ.ค. 68/"/>
    </mc:Choice>
  </mc:AlternateContent>
  <xr:revisionPtr revIDLastSave="37" documentId="11_F25DC773A252ABDACC104835C91E41EE5ADE58E7" xr6:coauthVersionLast="47" xr6:coauthVersionMax="47" xr10:uidLastSave="{7139C533-9F72-487B-8F07-BD9404A03419}"/>
  <bookViews>
    <workbookView xWindow="-108" yWindow="-108" windowWidth="23256" windowHeight="12456" firstSheet="1" activeTab="3" xr2:uid="{00000000-000D-0000-FFFF-FFFF00000000}"/>
  </bookViews>
  <sheets>
    <sheet name="ตารางสถิติ พ.ค. 68" sheetId="3" r:id="rId1"/>
    <sheet name="ตารางที่ 1 ล้านเหรียญ" sheetId="4" r:id="rId2"/>
    <sheet name="ตารางที่ 2 ล้านบาท" sheetId="5" r:id="rId3"/>
    <sheet name="ตารางที่ 3 ส่งออก" sheetId="6" r:id="rId4"/>
    <sheet name="ตารางที่ 4 ตลาด" sheetId="7" r:id="rId5"/>
    <sheet name="ตารางที่ 5 นำเข้า" sheetId="8" r:id="rId6"/>
  </sheets>
  <definedNames>
    <definedName name="_xlnm._FilterDatabase" localSheetId="5" hidden="1">'ตารางที่ 5 นำเข้า'!$A$5:$S$54</definedName>
    <definedName name="_xlnm._FilterDatabase" localSheetId="0" hidden="1">'ตารางสถิติ พ.ค. 68'!$A$3:$AY$95</definedName>
    <definedName name="BoxPlot">"BoxPlot"</definedName>
    <definedName name="Bubble">"Bubble"</definedName>
    <definedName name="Candlestick">"Candlestick"</definedName>
    <definedName name="Chart">"Chart"</definedName>
    <definedName name="ChartImage">"ChartImage"</definedName>
    <definedName name="ColumnRange">"ColumnRange"</definedName>
    <definedName name="Dumbbell">"Dumbbell"</definedName>
    <definedName name="Heatmap">"Heatmap"</definedName>
    <definedName name="Histogram">"Histogram"</definedName>
    <definedName name="Map">"Map"</definedName>
    <definedName name="OHLC">"OHLC"</definedName>
    <definedName name="PieChart">"PieChart"</definedName>
    <definedName name="_xlnm.Print_Area" localSheetId="1">'ตารางที่ 1 ล้านเหรียญ'!$A$1:$T$92</definedName>
    <definedName name="_xlnm.Print_Area" localSheetId="2">'ตารางที่ 2 ล้านบาท'!$A$1:$T$92</definedName>
    <definedName name="_xlnm.Print_Area" localSheetId="3">'ตารางที่ 3 ส่งออก'!$A$1:$N$78</definedName>
    <definedName name="_xlnm.Print_Area" localSheetId="4">'ตารางที่ 4 ตลาด'!$A$1:$M$47</definedName>
    <definedName name="_xlnm.Print_Area" localSheetId="5">'ตารางที่ 5 นำเข้า'!$A$2:$M$54</definedName>
    <definedName name="_xlnm.Print_Area" localSheetId="0">'ตารางสถิติ พ.ค. 68'!$C$1:$X$92</definedName>
    <definedName name="_xlnm.Print_Titles" localSheetId="5">'ตารางที่ 5 นำเข้า'!$2:$5</definedName>
    <definedName name="Scatter">"Scatter"</definedName>
    <definedName name="Series">"Series"</definedName>
    <definedName name="Stripe">"Stripe"</definedName>
    <definedName name="Table">"Table"</definedName>
    <definedName name="TreeMap">"TreeMap"</definedName>
    <definedName name="Waterfall">"Waterfall"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5" l="1"/>
  <c r="F29" i="5"/>
  <c r="H28" i="5"/>
  <c r="G28" i="5"/>
  <c r="F28" i="5"/>
  <c r="E28" i="5"/>
  <c r="E29" i="5" s="1"/>
  <c r="I27" i="5"/>
  <c r="I28" i="5" s="1"/>
  <c r="G24" i="5"/>
  <c r="E22" i="5"/>
  <c r="H21" i="5"/>
  <c r="H29" i="5" s="1"/>
  <c r="G21" i="5"/>
  <c r="F21" i="5"/>
  <c r="E21" i="5"/>
  <c r="I20" i="5"/>
  <c r="E17" i="5"/>
  <c r="E19" i="5" s="1"/>
  <c r="I16" i="5"/>
  <c r="I21" i="5" s="1"/>
  <c r="I15" i="5"/>
  <c r="I30" i="5" s="1"/>
  <c r="G15" i="5"/>
  <c r="G30" i="5" s="1"/>
  <c r="E15" i="5"/>
  <c r="E24" i="5" s="1"/>
  <c r="I14" i="5"/>
  <c r="H14" i="5"/>
  <c r="G14" i="5"/>
  <c r="F14" i="5"/>
  <c r="E14" i="5"/>
  <c r="F12" i="5"/>
  <c r="E12" i="5"/>
  <c r="J11" i="5"/>
  <c r="I10" i="5"/>
  <c r="G10" i="5"/>
  <c r="E10" i="5"/>
  <c r="J9" i="5"/>
  <c r="J8" i="5"/>
  <c r="J10" i="5" s="1"/>
  <c r="I8" i="5"/>
  <c r="I12" i="5" s="1"/>
  <c r="H8" i="5"/>
  <c r="H15" i="5" s="1"/>
  <c r="G8" i="5"/>
  <c r="G12" i="5" s="1"/>
  <c r="F8" i="5"/>
  <c r="F15" i="5" s="1"/>
  <c r="E8" i="5"/>
  <c r="J6" i="5"/>
  <c r="I6" i="5"/>
  <c r="H6" i="5"/>
  <c r="G6" i="5"/>
  <c r="F6" i="5"/>
  <c r="E6" i="5"/>
  <c r="I29" i="5" l="1"/>
  <c r="F24" i="5"/>
  <c r="F30" i="5"/>
  <c r="F26" i="5"/>
  <c r="F22" i="5"/>
  <c r="F17" i="5"/>
  <c r="F19" i="5" s="1"/>
  <c r="H30" i="5"/>
  <c r="H26" i="5"/>
  <c r="H22" i="5"/>
  <c r="H17" i="5"/>
  <c r="H19" i="5" s="1"/>
  <c r="H24" i="5"/>
  <c r="F10" i="5"/>
  <c r="I24" i="5"/>
  <c r="G22" i="5"/>
  <c r="E26" i="5"/>
  <c r="E30" i="5"/>
  <c r="H12" i="5"/>
  <c r="G17" i="5"/>
  <c r="G19" i="5" s="1"/>
  <c r="H10" i="5"/>
  <c r="J12" i="5"/>
  <c r="I17" i="5"/>
  <c r="I19" i="5" s="1"/>
  <c r="I22" i="5"/>
  <c r="G26" i="5"/>
  <c r="I26" i="5"/>
  <c r="M95" i="3"/>
  <c r="L95" i="3"/>
  <c r="K95" i="3"/>
  <c r="J95" i="3"/>
  <c r="I95" i="3"/>
  <c r="H95" i="3"/>
  <c r="F95" i="3"/>
  <c r="M94" i="3"/>
  <c r="K94" i="3"/>
  <c r="J94" i="3"/>
  <c r="I94" i="3"/>
  <c r="H94" i="3"/>
  <c r="D88" i="3"/>
  <c r="D89" i="3" s="1"/>
  <c r="L87" i="3"/>
  <c r="K87" i="3"/>
  <c r="J87" i="3"/>
  <c r="I87" i="3"/>
  <c r="H87" i="3"/>
  <c r="G87" i="3"/>
  <c r="F87" i="3"/>
  <c r="E87" i="3"/>
  <c r="D87" i="3"/>
  <c r="L85" i="3"/>
  <c r="K85" i="3"/>
  <c r="J85" i="3"/>
  <c r="I85" i="3"/>
  <c r="H85" i="3"/>
  <c r="G85" i="3"/>
  <c r="F85" i="3"/>
  <c r="E85" i="3"/>
  <c r="D85" i="3"/>
  <c r="L83" i="3"/>
  <c r="K83" i="3"/>
  <c r="J83" i="3"/>
  <c r="I83" i="3"/>
  <c r="H83" i="3"/>
  <c r="G83" i="3"/>
  <c r="F83" i="3"/>
  <c r="E83" i="3"/>
  <c r="D83" i="3"/>
  <c r="L80" i="3"/>
  <c r="K80" i="3"/>
  <c r="J80" i="3"/>
  <c r="I80" i="3"/>
  <c r="H80" i="3"/>
  <c r="G80" i="3"/>
  <c r="F80" i="3"/>
  <c r="E80" i="3"/>
  <c r="D80" i="3"/>
  <c r="L78" i="3"/>
  <c r="K78" i="3"/>
  <c r="J78" i="3"/>
  <c r="I78" i="3"/>
  <c r="H78" i="3"/>
  <c r="G78" i="3"/>
  <c r="F78" i="3"/>
  <c r="E78" i="3"/>
  <c r="D78" i="3"/>
  <c r="K76" i="3"/>
  <c r="J76" i="3"/>
  <c r="I76" i="3"/>
  <c r="H76" i="3"/>
  <c r="G76" i="3"/>
  <c r="F76" i="3"/>
  <c r="E76" i="3"/>
  <c r="E81" i="3" s="1"/>
  <c r="D76" i="3"/>
  <c r="D81" i="3" s="1"/>
  <c r="L73" i="3"/>
  <c r="K73" i="3"/>
  <c r="J73" i="3"/>
  <c r="I73" i="3"/>
  <c r="H73" i="3"/>
  <c r="G73" i="3"/>
  <c r="F73" i="3"/>
  <c r="E73" i="3"/>
  <c r="D73" i="3"/>
  <c r="M71" i="3"/>
  <c r="L71" i="3"/>
  <c r="K71" i="3"/>
  <c r="J71" i="3"/>
  <c r="I71" i="3"/>
  <c r="H71" i="3"/>
  <c r="G71" i="3"/>
  <c r="F71" i="3"/>
  <c r="E71" i="3"/>
  <c r="D71" i="3"/>
  <c r="M69" i="3"/>
  <c r="L69" i="3"/>
  <c r="K69" i="3"/>
  <c r="J69" i="3"/>
  <c r="I69" i="3"/>
  <c r="H69" i="3"/>
  <c r="G69" i="3"/>
  <c r="F69" i="3"/>
  <c r="E69" i="3"/>
  <c r="D69" i="3"/>
  <c r="M67" i="3"/>
  <c r="L67" i="3"/>
  <c r="K67" i="3"/>
  <c r="J67" i="3"/>
  <c r="I67" i="3"/>
  <c r="H67" i="3"/>
  <c r="G67" i="3"/>
  <c r="F67" i="3"/>
  <c r="E67" i="3"/>
  <c r="D67" i="3"/>
  <c r="M65" i="3"/>
  <c r="L65" i="3"/>
  <c r="K65" i="3"/>
  <c r="J65" i="3"/>
  <c r="I65" i="3"/>
  <c r="H65" i="3"/>
  <c r="G65" i="3"/>
  <c r="F65" i="3"/>
  <c r="E65" i="3"/>
  <c r="D65" i="3"/>
  <c r="M64" i="3"/>
  <c r="L64" i="3"/>
  <c r="K64" i="3"/>
  <c r="J64" i="3"/>
  <c r="I64" i="3"/>
  <c r="H64" i="3"/>
  <c r="G64" i="3"/>
  <c r="F64" i="3"/>
  <c r="E64" i="3"/>
  <c r="D64" i="3"/>
  <c r="D68" i="3" s="1"/>
  <c r="D70" i="3" s="1"/>
  <c r="AJ60" i="3"/>
  <c r="AJ59" i="3"/>
  <c r="I59" i="3"/>
  <c r="AJ58" i="3"/>
  <c r="V58" i="3"/>
  <c r="AH58" i="3" s="1"/>
  <c r="L58" i="3"/>
  <c r="K58" i="3"/>
  <c r="J58" i="3"/>
  <c r="I58" i="3"/>
  <c r="H58" i="3"/>
  <c r="G58" i="3"/>
  <c r="F58" i="3"/>
  <c r="E58" i="3"/>
  <c r="E59" i="3" s="1"/>
  <c r="D58" i="3"/>
  <c r="AJ57" i="3"/>
  <c r="AF57" i="3"/>
  <c r="AA57" i="3"/>
  <c r="Z57" i="3"/>
  <c r="AB57" i="3" s="1"/>
  <c r="W57" i="3"/>
  <c r="AI57" i="3" s="1"/>
  <c r="V57" i="3"/>
  <c r="AH57" i="3" s="1"/>
  <c r="U57" i="3"/>
  <c r="AG57" i="3" s="1"/>
  <c r="T57" i="3"/>
  <c r="S57" i="3"/>
  <c r="AE57" i="3" s="1"/>
  <c r="R57" i="3"/>
  <c r="AD57" i="3" s="1"/>
  <c r="Q57" i="3"/>
  <c r="P57" i="3"/>
  <c r="AJ56" i="3"/>
  <c r="AJ55" i="3"/>
  <c r="AG55" i="3"/>
  <c r="AF55" i="3"/>
  <c r="AD55" i="3"/>
  <c r="AB55" i="3"/>
  <c r="AA55" i="3"/>
  <c r="Z55" i="3"/>
  <c r="W55" i="3"/>
  <c r="AI55" i="3" s="1"/>
  <c r="V55" i="3"/>
  <c r="AH55" i="3" s="1"/>
  <c r="U55" i="3"/>
  <c r="T55" i="3"/>
  <c r="S55" i="3"/>
  <c r="AE55" i="3" s="1"/>
  <c r="R55" i="3"/>
  <c r="Q55" i="3"/>
  <c r="P55" i="3"/>
  <c r="AJ54" i="3"/>
  <c r="G54" i="3"/>
  <c r="AJ53" i="3"/>
  <c r="AH53" i="3"/>
  <c r="AE53" i="3"/>
  <c r="AB53" i="3"/>
  <c r="AA53" i="3"/>
  <c r="Z53" i="3"/>
  <c r="W53" i="3"/>
  <c r="AI53" i="3" s="1"/>
  <c r="V53" i="3"/>
  <c r="U53" i="3"/>
  <c r="AG53" i="3" s="1"/>
  <c r="T53" i="3"/>
  <c r="AF53" i="3" s="1"/>
  <c r="S53" i="3"/>
  <c r="R53" i="3"/>
  <c r="AD53" i="3" s="1"/>
  <c r="Q53" i="3"/>
  <c r="P53" i="3"/>
  <c r="AJ52" i="3"/>
  <c r="K52" i="3"/>
  <c r="AJ51" i="3"/>
  <c r="AF51" i="3"/>
  <c r="W51" i="3"/>
  <c r="AI51" i="3" s="1"/>
  <c r="T51" i="3"/>
  <c r="Q51" i="3"/>
  <c r="L51" i="3"/>
  <c r="AA51" i="3" s="1"/>
  <c r="K51" i="3"/>
  <c r="Z51" i="3" s="1"/>
  <c r="AB51" i="3" s="1"/>
  <c r="J51" i="3"/>
  <c r="I51" i="3"/>
  <c r="H51" i="3"/>
  <c r="S51" i="3" s="1"/>
  <c r="AE51" i="3" s="1"/>
  <c r="G51" i="3"/>
  <c r="F51" i="3"/>
  <c r="F59" i="3" s="1"/>
  <c r="E51" i="3"/>
  <c r="P51" i="3" s="1"/>
  <c r="D51" i="3"/>
  <c r="AJ50" i="3"/>
  <c r="AH50" i="3"/>
  <c r="AF50" i="3"/>
  <c r="AD50" i="3"/>
  <c r="AA50" i="3"/>
  <c r="Z50" i="3"/>
  <c r="AB50" i="3" s="1"/>
  <c r="W50" i="3"/>
  <c r="AI50" i="3" s="1"/>
  <c r="V50" i="3"/>
  <c r="U50" i="3"/>
  <c r="AG50" i="3" s="1"/>
  <c r="T50" i="3"/>
  <c r="S50" i="3"/>
  <c r="AE50" i="3" s="1"/>
  <c r="R50" i="3"/>
  <c r="Q50" i="3"/>
  <c r="P50" i="3"/>
  <c r="AJ49" i="3"/>
  <c r="AJ48" i="3"/>
  <c r="AE48" i="3"/>
  <c r="AA48" i="3"/>
  <c r="Z48" i="3"/>
  <c r="AB48" i="3" s="1"/>
  <c r="W48" i="3"/>
  <c r="AI48" i="3" s="1"/>
  <c r="V48" i="3"/>
  <c r="AH48" i="3" s="1"/>
  <c r="U48" i="3"/>
  <c r="AG48" i="3" s="1"/>
  <c r="T48" i="3"/>
  <c r="AF48" i="3" s="1"/>
  <c r="S48" i="3"/>
  <c r="R48" i="3"/>
  <c r="AD48" i="3" s="1"/>
  <c r="Q48" i="3"/>
  <c r="P48" i="3"/>
  <c r="AJ47" i="3"/>
  <c r="AJ46" i="3"/>
  <c r="AF46" i="3"/>
  <c r="AA46" i="3"/>
  <c r="Z46" i="3"/>
  <c r="AB46" i="3" s="1"/>
  <c r="V46" i="3"/>
  <c r="AH46" i="3" s="1"/>
  <c r="U46" i="3"/>
  <c r="AG46" i="3" s="1"/>
  <c r="T46" i="3"/>
  <c r="S46" i="3"/>
  <c r="AE46" i="3" s="1"/>
  <c r="R46" i="3"/>
  <c r="AD46" i="3" s="1"/>
  <c r="Q46" i="3"/>
  <c r="P46" i="3"/>
  <c r="L46" i="3"/>
  <c r="W46" i="3" s="1"/>
  <c r="AI46" i="3" s="1"/>
  <c r="AJ45" i="3"/>
  <c r="J45" i="3"/>
  <c r="H45" i="3"/>
  <c r="H52" i="3" s="1"/>
  <c r="D45" i="3"/>
  <c r="AJ44" i="3"/>
  <c r="V44" i="3"/>
  <c r="AH44" i="3" s="1"/>
  <c r="L44" i="3"/>
  <c r="K44" i="3"/>
  <c r="J44" i="3"/>
  <c r="U44" i="3" s="1"/>
  <c r="AG44" i="3" s="1"/>
  <c r="I44" i="3"/>
  <c r="H44" i="3"/>
  <c r="Z44" i="3" s="1"/>
  <c r="AB44" i="3" s="1"/>
  <c r="G44" i="3"/>
  <c r="F44" i="3"/>
  <c r="Q44" i="3" s="1"/>
  <c r="E44" i="3"/>
  <c r="P44" i="3" s="1"/>
  <c r="D44" i="3"/>
  <c r="AJ43" i="3"/>
  <c r="AH43" i="3"/>
  <c r="AF43" i="3"/>
  <c r="AE43" i="3"/>
  <c r="AB43" i="3"/>
  <c r="AA43" i="3"/>
  <c r="Z43" i="3"/>
  <c r="W43" i="3"/>
  <c r="AI43" i="3" s="1"/>
  <c r="V43" i="3"/>
  <c r="U43" i="3"/>
  <c r="AG43" i="3" s="1"/>
  <c r="T43" i="3"/>
  <c r="R43" i="3"/>
  <c r="AD43" i="3" s="1"/>
  <c r="Q43" i="3"/>
  <c r="P43" i="3"/>
  <c r="L42" i="3"/>
  <c r="G42" i="3"/>
  <c r="F42" i="3"/>
  <c r="AJ41" i="3"/>
  <c r="AI41" i="3"/>
  <c r="AH41" i="3"/>
  <c r="AE41" i="3"/>
  <c r="AD41" i="3"/>
  <c r="AA41" i="3"/>
  <c r="Z41" i="3"/>
  <c r="AB41" i="3" s="1"/>
  <c r="X41" i="3"/>
  <c r="W41" i="3"/>
  <c r="V41" i="3"/>
  <c r="U41" i="3"/>
  <c r="AG41" i="3" s="1"/>
  <c r="T41" i="3"/>
  <c r="AF41" i="3" s="1"/>
  <c r="S41" i="3"/>
  <c r="R41" i="3"/>
  <c r="Q41" i="3"/>
  <c r="P41" i="3"/>
  <c r="M40" i="3"/>
  <c r="K40" i="3"/>
  <c r="J40" i="3"/>
  <c r="U40" i="3" s="1"/>
  <c r="I40" i="3"/>
  <c r="G40" i="3"/>
  <c r="D40" i="3"/>
  <c r="AI39" i="3"/>
  <c r="AH39" i="3"/>
  <c r="AG39" i="3"/>
  <c r="AE39" i="3"/>
  <c r="AB39" i="3"/>
  <c r="AA39" i="3"/>
  <c r="Z39" i="3"/>
  <c r="X39" i="3"/>
  <c r="AJ39" i="3" s="1"/>
  <c r="W39" i="3"/>
  <c r="V39" i="3"/>
  <c r="T39" i="3"/>
  <c r="AF39" i="3" s="1"/>
  <c r="S39" i="3"/>
  <c r="R39" i="3"/>
  <c r="AD39" i="3" s="1"/>
  <c r="Q39" i="3"/>
  <c r="P39" i="3"/>
  <c r="X38" i="3"/>
  <c r="U38" i="3"/>
  <c r="S38" i="3"/>
  <c r="M38" i="3"/>
  <c r="L38" i="3"/>
  <c r="K38" i="3"/>
  <c r="K45" i="3" s="1"/>
  <c r="K60" i="3" s="1"/>
  <c r="J38" i="3"/>
  <c r="I38" i="3"/>
  <c r="I42" i="3" s="1"/>
  <c r="H38" i="3"/>
  <c r="G38" i="3"/>
  <c r="G45" i="3" s="1"/>
  <c r="G60" i="3" s="1"/>
  <c r="F38" i="3"/>
  <c r="E38" i="3"/>
  <c r="E45" i="3" s="1"/>
  <c r="D38" i="3"/>
  <c r="D42" i="3" s="1"/>
  <c r="AI37" i="3"/>
  <c r="AH37" i="3"/>
  <c r="AG37" i="3"/>
  <c r="AD37" i="3"/>
  <c r="AB37" i="3"/>
  <c r="AA37" i="3"/>
  <c r="Z37" i="3"/>
  <c r="X37" i="3"/>
  <c r="AJ37" i="3" s="1"/>
  <c r="W37" i="3"/>
  <c r="V37" i="3"/>
  <c r="U37" i="3"/>
  <c r="T37" i="3"/>
  <c r="AF37" i="3" s="1"/>
  <c r="S37" i="3"/>
  <c r="AE37" i="3" s="1"/>
  <c r="R37" i="3"/>
  <c r="Q37" i="3"/>
  <c r="P37" i="3"/>
  <c r="AE36" i="3"/>
  <c r="AA36" i="3"/>
  <c r="W36" i="3"/>
  <c r="P36" i="3"/>
  <c r="M36" i="3"/>
  <c r="L36" i="3"/>
  <c r="K36" i="3"/>
  <c r="V36" i="3" s="1"/>
  <c r="AH36" i="3" s="1"/>
  <c r="J36" i="3"/>
  <c r="I36" i="3"/>
  <c r="T36" i="3" s="1"/>
  <c r="H36" i="3"/>
  <c r="S36" i="3" s="1"/>
  <c r="G36" i="3"/>
  <c r="F36" i="3"/>
  <c r="E36" i="3"/>
  <c r="D36" i="3"/>
  <c r="AI35" i="3"/>
  <c r="AH35" i="3"/>
  <c r="AG35" i="3"/>
  <c r="AB35" i="3"/>
  <c r="AA35" i="3"/>
  <c r="Z35" i="3"/>
  <c r="X35" i="3"/>
  <c r="AJ35" i="3" s="1"/>
  <c r="W35" i="3"/>
  <c r="V35" i="3"/>
  <c r="U35" i="3"/>
  <c r="T35" i="3"/>
  <c r="AF35" i="3" s="1"/>
  <c r="S35" i="3"/>
  <c r="AE35" i="3" s="1"/>
  <c r="R35" i="3"/>
  <c r="AD35" i="3" s="1"/>
  <c r="Q35" i="3"/>
  <c r="P35" i="3"/>
  <c r="AJ34" i="3"/>
  <c r="AF34" i="3"/>
  <c r="AB34" i="3"/>
  <c r="AA34" i="3"/>
  <c r="Z34" i="3"/>
  <c r="X34" i="3"/>
  <c r="W34" i="3"/>
  <c r="AI34" i="3" s="1"/>
  <c r="V34" i="3"/>
  <c r="AH34" i="3" s="1"/>
  <c r="U34" i="3"/>
  <c r="AG34" i="3" s="1"/>
  <c r="T34" i="3"/>
  <c r="S34" i="3"/>
  <c r="AE34" i="3" s="1"/>
  <c r="R34" i="3"/>
  <c r="AD34" i="3" s="1"/>
  <c r="Q34" i="3"/>
  <c r="P34" i="3"/>
  <c r="AJ30" i="3"/>
  <c r="AJ29" i="3"/>
  <c r="F29" i="3"/>
  <c r="F89" i="3" s="1"/>
  <c r="E29" i="3"/>
  <c r="AJ28" i="3"/>
  <c r="W28" i="3"/>
  <c r="AI28" i="3" s="1"/>
  <c r="S28" i="3"/>
  <c r="AE28" i="3" s="1"/>
  <c r="L28" i="3"/>
  <c r="K28" i="3"/>
  <c r="J28" i="3"/>
  <c r="J88" i="3" s="1"/>
  <c r="I28" i="3"/>
  <c r="U28" i="3" s="1"/>
  <c r="AG28" i="3" s="1"/>
  <c r="H28" i="3"/>
  <c r="G28" i="3"/>
  <c r="R28" i="3" s="1"/>
  <c r="F28" i="3"/>
  <c r="E28" i="3"/>
  <c r="E88" i="3" s="1"/>
  <c r="D28" i="3"/>
  <c r="AJ27" i="3"/>
  <c r="AH27" i="3"/>
  <c r="AF27" i="3"/>
  <c r="AD27" i="3"/>
  <c r="AB27" i="3"/>
  <c r="AA27" i="3"/>
  <c r="Z27" i="3"/>
  <c r="W27" i="3"/>
  <c r="AI27" i="3" s="1"/>
  <c r="V27" i="3"/>
  <c r="U27" i="3"/>
  <c r="AG27" i="3" s="1"/>
  <c r="T27" i="3"/>
  <c r="S27" i="3"/>
  <c r="AE27" i="3" s="1"/>
  <c r="R27" i="3"/>
  <c r="Q27" i="3"/>
  <c r="P27" i="3"/>
  <c r="AJ26" i="3"/>
  <c r="AJ25" i="3"/>
  <c r="AI25" i="3"/>
  <c r="AG25" i="3"/>
  <c r="AE25" i="3"/>
  <c r="AB25" i="3"/>
  <c r="AA25" i="3"/>
  <c r="Z25" i="3"/>
  <c r="W25" i="3"/>
  <c r="V25" i="3"/>
  <c r="AH25" i="3" s="1"/>
  <c r="U25" i="3"/>
  <c r="T25" i="3"/>
  <c r="AF25" i="3" s="1"/>
  <c r="S25" i="3"/>
  <c r="R25" i="3"/>
  <c r="AD25" i="3" s="1"/>
  <c r="Q25" i="3"/>
  <c r="P25" i="3"/>
  <c r="AJ24" i="3"/>
  <c r="AJ23" i="3"/>
  <c r="AD23" i="3"/>
  <c r="AA23" i="3"/>
  <c r="Z23" i="3"/>
  <c r="AB23" i="3" s="1"/>
  <c r="W23" i="3"/>
  <c r="AI23" i="3" s="1"/>
  <c r="V23" i="3"/>
  <c r="AH23" i="3" s="1"/>
  <c r="U23" i="3"/>
  <c r="AG23" i="3" s="1"/>
  <c r="T23" i="3"/>
  <c r="AF23" i="3" s="1"/>
  <c r="S23" i="3"/>
  <c r="AE23" i="3" s="1"/>
  <c r="R23" i="3"/>
  <c r="Q23" i="3"/>
  <c r="P23" i="3"/>
  <c r="AJ22" i="3"/>
  <c r="L22" i="3"/>
  <c r="AJ21" i="3"/>
  <c r="L21" i="3"/>
  <c r="L81" i="3" s="1"/>
  <c r="K21" i="3"/>
  <c r="K81" i="3" s="1"/>
  <c r="J21" i="3"/>
  <c r="I21" i="3"/>
  <c r="H21" i="3"/>
  <c r="H81" i="3" s="1"/>
  <c r="G21" i="3"/>
  <c r="G81" i="3" s="1"/>
  <c r="F21" i="3"/>
  <c r="F81" i="3" s="1"/>
  <c r="E21" i="3"/>
  <c r="P21" i="3" s="1"/>
  <c r="D21" i="3"/>
  <c r="D29" i="3" s="1"/>
  <c r="AJ20" i="3"/>
  <c r="AH20" i="3"/>
  <c r="AF20" i="3"/>
  <c r="AB20" i="3"/>
  <c r="AA20" i="3"/>
  <c r="Z20" i="3"/>
  <c r="W20" i="3"/>
  <c r="AI20" i="3" s="1"/>
  <c r="V20" i="3"/>
  <c r="U20" i="3"/>
  <c r="AG20" i="3" s="1"/>
  <c r="T20" i="3"/>
  <c r="S20" i="3"/>
  <c r="AE20" i="3" s="1"/>
  <c r="R20" i="3"/>
  <c r="AD20" i="3" s="1"/>
  <c r="Q20" i="3"/>
  <c r="P20" i="3"/>
  <c r="AJ19" i="3"/>
  <c r="AJ18" i="3"/>
  <c r="AG18" i="3"/>
  <c r="AE18" i="3"/>
  <c r="AB18" i="3"/>
  <c r="AA18" i="3"/>
  <c r="Z18" i="3"/>
  <c r="W18" i="3"/>
  <c r="AI18" i="3" s="1"/>
  <c r="V18" i="3"/>
  <c r="AH18" i="3" s="1"/>
  <c r="U18" i="3"/>
  <c r="T18" i="3"/>
  <c r="AF18" i="3" s="1"/>
  <c r="S18" i="3"/>
  <c r="R18" i="3"/>
  <c r="AD18" i="3" s="1"/>
  <c r="Q18" i="3"/>
  <c r="P18" i="3"/>
  <c r="AJ17" i="3"/>
  <c r="AJ16" i="3"/>
  <c r="AH16" i="3"/>
  <c r="AD16" i="3"/>
  <c r="AA16" i="3"/>
  <c r="V16" i="3"/>
  <c r="U16" i="3"/>
  <c r="AG16" i="3" s="1"/>
  <c r="T16" i="3"/>
  <c r="AF16" i="3" s="1"/>
  <c r="S16" i="3"/>
  <c r="AE16" i="3" s="1"/>
  <c r="R16" i="3"/>
  <c r="Q16" i="3"/>
  <c r="P16" i="3"/>
  <c r="L16" i="3"/>
  <c r="AJ15" i="3"/>
  <c r="L15" i="3"/>
  <c r="L26" i="3" s="1"/>
  <c r="I15" i="3"/>
  <c r="I30" i="3" s="1"/>
  <c r="H15" i="3"/>
  <c r="G15" i="3"/>
  <c r="G17" i="3" s="1"/>
  <c r="D15" i="3"/>
  <c r="D30" i="3" s="1"/>
  <c r="AJ14" i="3"/>
  <c r="L14" i="3"/>
  <c r="L74" i="3" s="1"/>
  <c r="K14" i="3"/>
  <c r="K74" i="3" s="1"/>
  <c r="J14" i="3"/>
  <c r="J74" i="3" s="1"/>
  <c r="I14" i="3"/>
  <c r="I74" i="3" s="1"/>
  <c r="H14" i="3"/>
  <c r="G14" i="3"/>
  <c r="G74" i="3" s="1"/>
  <c r="F14" i="3"/>
  <c r="E14" i="3"/>
  <c r="E74" i="3" s="1"/>
  <c r="D14" i="3"/>
  <c r="D74" i="3" s="1"/>
  <c r="AJ13" i="3"/>
  <c r="AI13" i="3"/>
  <c r="AE13" i="3"/>
  <c r="AB13" i="3"/>
  <c r="AA13" i="3"/>
  <c r="Z13" i="3"/>
  <c r="W13" i="3"/>
  <c r="V13" i="3"/>
  <c r="AH13" i="3" s="1"/>
  <c r="U13" i="3"/>
  <c r="AG13" i="3" s="1"/>
  <c r="T13" i="3"/>
  <c r="AF13" i="3" s="1"/>
  <c r="S13" i="3"/>
  <c r="R13" i="3"/>
  <c r="AD13" i="3" s="1"/>
  <c r="Q13" i="3"/>
  <c r="P13" i="3"/>
  <c r="AJ11" i="3"/>
  <c r="AI11" i="3"/>
  <c r="AH11" i="3"/>
  <c r="AE11" i="3"/>
  <c r="AA11" i="3"/>
  <c r="Z11" i="3"/>
  <c r="AB11" i="3" s="1"/>
  <c r="X11" i="3"/>
  <c r="W11" i="3"/>
  <c r="V11" i="3"/>
  <c r="U11" i="3"/>
  <c r="AG11" i="3" s="1"/>
  <c r="T11" i="3"/>
  <c r="AF11" i="3" s="1"/>
  <c r="S11" i="3"/>
  <c r="R11" i="3"/>
  <c r="AD11" i="3" s="1"/>
  <c r="Q11" i="3"/>
  <c r="P11" i="3"/>
  <c r="AJ9" i="3"/>
  <c r="AI9" i="3"/>
  <c r="AH9" i="3"/>
  <c r="AE9" i="3"/>
  <c r="AA9" i="3"/>
  <c r="Z9" i="3"/>
  <c r="AB9" i="3" s="1"/>
  <c r="X9" i="3"/>
  <c r="W9" i="3"/>
  <c r="V9" i="3"/>
  <c r="U9" i="3"/>
  <c r="AG9" i="3" s="1"/>
  <c r="T9" i="3"/>
  <c r="AF9" i="3" s="1"/>
  <c r="S9" i="3"/>
  <c r="R9" i="3"/>
  <c r="AD9" i="3" s="1"/>
  <c r="Q9" i="3"/>
  <c r="P9" i="3"/>
  <c r="AE8" i="3"/>
  <c r="U8" i="3"/>
  <c r="AG8" i="3" s="1"/>
  <c r="S8" i="3"/>
  <c r="M8" i="3"/>
  <c r="M68" i="3" s="1"/>
  <c r="L8" i="3"/>
  <c r="L68" i="3" s="1"/>
  <c r="K8" i="3"/>
  <c r="K68" i="3" s="1"/>
  <c r="J8" i="3"/>
  <c r="J68" i="3" s="1"/>
  <c r="I8" i="3"/>
  <c r="I68" i="3" s="1"/>
  <c r="H8" i="3"/>
  <c r="H68" i="3" s="1"/>
  <c r="G8" i="3"/>
  <c r="G68" i="3" s="1"/>
  <c r="F8" i="3"/>
  <c r="F68" i="3" s="1"/>
  <c r="E8" i="3"/>
  <c r="E68" i="3" s="1"/>
  <c r="E70" i="3" s="1"/>
  <c r="D8" i="3"/>
  <c r="D12" i="3" s="1"/>
  <c r="D72" i="3" s="1"/>
  <c r="AJ7" i="3"/>
  <c r="AI7" i="3"/>
  <c r="AH7" i="3"/>
  <c r="AE7" i="3"/>
  <c r="AA7" i="3"/>
  <c r="Z7" i="3"/>
  <c r="AB7" i="3" s="1"/>
  <c r="X7" i="3"/>
  <c r="W7" i="3"/>
  <c r="V7" i="3"/>
  <c r="U7" i="3"/>
  <c r="AG7" i="3" s="1"/>
  <c r="T7" i="3"/>
  <c r="AF7" i="3" s="1"/>
  <c r="S7" i="3"/>
  <c r="R7" i="3"/>
  <c r="AD7" i="3" s="1"/>
  <c r="Q7" i="3"/>
  <c r="P7" i="3"/>
  <c r="AE6" i="3"/>
  <c r="U6" i="3"/>
  <c r="AG6" i="3" s="1"/>
  <c r="S6" i="3"/>
  <c r="M6" i="3"/>
  <c r="M66" i="3" s="1"/>
  <c r="L6" i="3"/>
  <c r="L66" i="3" s="1"/>
  <c r="K6" i="3"/>
  <c r="J6" i="3"/>
  <c r="J66" i="3" s="1"/>
  <c r="I6" i="3"/>
  <c r="I66" i="3" s="1"/>
  <c r="H6" i="3"/>
  <c r="H66" i="3" s="1"/>
  <c r="G6" i="3"/>
  <c r="G66" i="3" s="1"/>
  <c r="F6" i="3"/>
  <c r="F66" i="3" s="1"/>
  <c r="E6" i="3"/>
  <c r="E66" i="3" s="1"/>
  <c r="D6" i="3"/>
  <c r="D66" i="3" s="1"/>
  <c r="AJ5" i="3"/>
  <c r="AI5" i="3"/>
  <c r="AH5" i="3"/>
  <c r="AE5" i="3"/>
  <c r="AA5" i="3"/>
  <c r="Z5" i="3"/>
  <c r="AB5" i="3" s="1"/>
  <c r="X5" i="3"/>
  <c r="W5" i="3"/>
  <c r="V5" i="3"/>
  <c r="U5" i="3"/>
  <c r="AG5" i="3" s="1"/>
  <c r="T5" i="3"/>
  <c r="AF5" i="3" s="1"/>
  <c r="S5" i="3"/>
  <c r="R5" i="3"/>
  <c r="AD5" i="3" s="1"/>
  <c r="Q5" i="3"/>
  <c r="P5" i="3"/>
  <c r="AH4" i="3"/>
  <c r="AE4" i="3"/>
  <c r="AD4" i="3"/>
  <c r="AB4" i="3"/>
  <c r="AA4" i="3"/>
  <c r="Z4" i="3"/>
  <c r="X4" i="3"/>
  <c r="AJ4" i="3" s="1"/>
  <c r="W4" i="3"/>
  <c r="AI4" i="3" s="1"/>
  <c r="V4" i="3"/>
  <c r="U4" i="3"/>
  <c r="AG4" i="3" s="1"/>
  <c r="T4" i="3"/>
  <c r="AF4" i="3" s="1"/>
  <c r="S4" i="3"/>
  <c r="R4" i="3"/>
  <c r="Q4" i="3"/>
  <c r="P4" i="3"/>
  <c r="E52" i="3" l="1"/>
  <c r="E47" i="3"/>
  <c r="E60" i="3"/>
  <c r="P60" i="3" s="1"/>
  <c r="E56" i="3"/>
  <c r="P56" i="3" s="1"/>
  <c r="P45" i="3"/>
  <c r="E54" i="3"/>
  <c r="P54" i="3" s="1"/>
  <c r="G19" i="3"/>
  <c r="S52" i="3"/>
  <c r="AE52" i="3" s="1"/>
  <c r="T30" i="3"/>
  <c r="AF30" i="3" s="1"/>
  <c r="I81" i="3"/>
  <c r="T21" i="3"/>
  <c r="AF21" i="3" s="1"/>
  <c r="D54" i="3"/>
  <c r="D52" i="3"/>
  <c r="D60" i="3"/>
  <c r="D56" i="3"/>
  <c r="T6" i="3"/>
  <c r="T8" i="3"/>
  <c r="J10" i="3"/>
  <c r="J12" i="3"/>
  <c r="V14" i="3"/>
  <c r="AH14" i="3" s="1"/>
  <c r="H30" i="3"/>
  <c r="H75" i="3"/>
  <c r="S15" i="3"/>
  <c r="AE15" i="3" s="1"/>
  <c r="Z16" i="3"/>
  <c r="AB16" i="3" s="1"/>
  <c r="S21" i="3"/>
  <c r="AE21" i="3" s="1"/>
  <c r="H22" i="3"/>
  <c r="Q28" i="3"/>
  <c r="F88" i="3"/>
  <c r="Q29" i="3"/>
  <c r="H42" i="3"/>
  <c r="H40" i="3"/>
  <c r="AE38" i="3"/>
  <c r="V45" i="3"/>
  <c r="Q59" i="3"/>
  <c r="D59" i="3"/>
  <c r="L59" i="3"/>
  <c r="W14" i="3"/>
  <c r="AI14" i="3" s="1"/>
  <c r="AH52" i="3"/>
  <c r="V52" i="3"/>
  <c r="V6" i="3"/>
  <c r="AH6" i="3" s="1"/>
  <c r="AF6" i="3"/>
  <c r="V8" i="3"/>
  <c r="AF8" i="3"/>
  <c r="D10" i="3"/>
  <c r="L10" i="3"/>
  <c r="L12" i="3"/>
  <c r="P14" i="3"/>
  <c r="Z14" i="3"/>
  <c r="AB14" i="3" s="1"/>
  <c r="J15" i="3"/>
  <c r="AF15" i="3"/>
  <c r="D17" i="3"/>
  <c r="L17" i="3"/>
  <c r="U21" i="3"/>
  <c r="AG21" i="3" s="1"/>
  <c r="J81" i="3"/>
  <c r="V21" i="3"/>
  <c r="AH21" i="3" s="1"/>
  <c r="AI36" i="3"/>
  <c r="AF36" i="3"/>
  <c r="AG38" i="3"/>
  <c r="AA38" i="3"/>
  <c r="AG40" i="3"/>
  <c r="S44" i="3"/>
  <c r="T15" i="3"/>
  <c r="W6" i="3"/>
  <c r="AI6" i="3" s="1"/>
  <c r="W8" i="3"/>
  <c r="AI8" i="3" s="1"/>
  <c r="E10" i="3"/>
  <c r="M10" i="3"/>
  <c r="E12" i="3"/>
  <c r="M12" i="3"/>
  <c r="F74" i="3"/>
  <c r="Q14" i="3"/>
  <c r="AA14" i="3"/>
  <c r="K15" i="3"/>
  <c r="Z15" i="3" s="1"/>
  <c r="AB15" i="3" s="1"/>
  <c r="W21" i="3"/>
  <c r="AI21" i="3" s="1"/>
  <c r="T28" i="3"/>
  <c r="AF28" i="3" s="1"/>
  <c r="I88" i="3"/>
  <c r="I29" i="3"/>
  <c r="E89" i="3"/>
  <c r="AB36" i="3"/>
  <c r="K56" i="3"/>
  <c r="K54" i="3"/>
  <c r="K47" i="3"/>
  <c r="H54" i="3"/>
  <c r="S45" i="3"/>
  <c r="AE45" i="3" s="1"/>
  <c r="H60" i="3"/>
  <c r="H56" i="3"/>
  <c r="D47" i="3"/>
  <c r="D49" i="3" s="1"/>
  <c r="P6" i="3"/>
  <c r="X6" i="3"/>
  <c r="P8" i="3"/>
  <c r="X8" i="3"/>
  <c r="AJ8" i="3" s="1"/>
  <c r="AH8" i="3"/>
  <c r="F10" i="3"/>
  <c r="F12" i="3"/>
  <c r="R14" i="3"/>
  <c r="D75" i="3"/>
  <c r="D24" i="3"/>
  <c r="L30" i="3"/>
  <c r="L24" i="3"/>
  <c r="Z21" i="3"/>
  <c r="AB21" i="3" s="1"/>
  <c r="G24" i="3"/>
  <c r="Q36" i="3"/>
  <c r="R36" i="3"/>
  <c r="AD36" i="3" s="1"/>
  <c r="AA44" i="3"/>
  <c r="J60" i="3"/>
  <c r="V60" i="3" s="1"/>
  <c r="AH60" i="3" s="1"/>
  <c r="J56" i="3"/>
  <c r="J54" i="3"/>
  <c r="J52" i="3"/>
  <c r="J47" i="3"/>
  <c r="AH45" i="3"/>
  <c r="AG51" i="3"/>
  <c r="K10" i="3"/>
  <c r="K12" i="3"/>
  <c r="G29" i="3"/>
  <c r="G88" i="3"/>
  <c r="Z28" i="3"/>
  <c r="AB28" i="3" s="1"/>
  <c r="P59" i="3"/>
  <c r="Q6" i="3"/>
  <c r="Z6" i="3"/>
  <c r="Q8" i="3"/>
  <c r="Z8" i="3"/>
  <c r="G10" i="3"/>
  <c r="G12" i="3"/>
  <c r="H74" i="3"/>
  <c r="S14" i="3"/>
  <c r="AD14" i="3"/>
  <c r="E15" i="3"/>
  <c r="AA21" i="3"/>
  <c r="D22" i="3"/>
  <c r="H24" i="3"/>
  <c r="D26" i="3"/>
  <c r="K29" i="3"/>
  <c r="K88" i="3"/>
  <c r="AH28" i="3"/>
  <c r="V28" i="3"/>
  <c r="AD28" i="3"/>
  <c r="H29" i="3"/>
  <c r="E42" i="3"/>
  <c r="P42" i="3" s="1"/>
  <c r="E40" i="3"/>
  <c r="P40" i="3" s="1"/>
  <c r="AB38" i="3"/>
  <c r="M42" i="3"/>
  <c r="AJ38" i="3"/>
  <c r="R42" i="3"/>
  <c r="AD42" i="3"/>
  <c r="H47" i="3"/>
  <c r="V51" i="3"/>
  <c r="AH51" i="3" s="1"/>
  <c r="I26" i="3"/>
  <c r="I22" i="3"/>
  <c r="R6" i="3"/>
  <c r="AD6" i="3" s="1"/>
  <c r="AA6" i="3"/>
  <c r="AJ6" i="3"/>
  <c r="R8" i="3"/>
  <c r="AD8" i="3" s="1"/>
  <c r="AA8" i="3"/>
  <c r="H10" i="3"/>
  <c r="H12" i="3"/>
  <c r="T14" i="3"/>
  <c r="AF14" i="3" s="1"/>
  <c r="AE14" i="3"/>
  <c r="F15" i="3"/>
  <c r="AA15" i="3"/>
  <c r="H17" i="3"/>
  <c r="Q21" i="3"/>
  <c r="I24" i="3"/>
  <c r="L29" i="3"/>
  <c r="J29" i="3"/>
  <c r="U36" i="3"/>
  <c r="AG36" i="3" s="1"/>
  <c r="Q38" i="3"/>
  <c r="F45" i="3"/>
  <c r="R38" i="3"/>
  <c r="AD38" i="3" s="1"/>
  <c r="P38" i="3"/>
  <c r="F40" i="3"/>
  <c r="V40" i="3"/>
  <c r="AH40" i="3" s="1"/>
  <c r="J42" i="3"/>
  <c r="AE44" i="3"/>
  <c r="U58" i="3"/>
  <c r="AG58" i="3" s="1"/>
  <c r="Z58" i="3"/>
  <c r="AB58" i="3" s="1"/>
  <c r="J59" i="3"/>
  <c r="T42" i="3"/>
  <c r="AF42" i="3" s="1"/>
  <c r="AB6" i="3"/>
  <c r="AB8" i="3"/>
  <c r="I10" i="3"/>
  <c r="I12" i="3"/>
  <c r="U14" i="3"/>
  <c r="AG14" i="3" s="1"/>
  <c r="G30" i="3"/>
  <c r="G22" i="3"/>
  <c r="G26" i="3"/>
  <c r="G75" i="3"/>
  <c r="R15" i="3"/>
  <c r="AD15" i="3" s="1"/>
  <c r="L94" i="3"/>
  <c r="L76" i="3"/>
  <c r="W16" i="3"/>
  <c r="AI16" i="3" s="1"/>
  <c r="I17" i="3"/>
  <c r="R21" i="3"/>
  <c r="AD21" i="3" s="1"/>
  <c r="H26" i="3"/>
  <c r="P28" i="3"/>
  <c r="P29" i="3"/>
  <c r="G95" i="3"/>
  <c r="R60" i="3"/>
  <c r="AD60" i="3" s="1"/>
  <c r="AI44" i="3"/>
  <c r="L88" i="3"/>
  <c r="X36" i="3"/>
  <c r="AJ36" i="3"/>
  <c r="T38" i="3"/>
  <c r="AF38" i="3" s="1"/>
  <c r="K42" i="3"/>
  <c r="T44" i="3"/>
  <c r="AF44" i="3" s="1"/>
  <c r="I45" i="3"/>
  <c r="G47" i="3"/>
  <c r="R51" i="3"/>
  <c r="AD51" i="3" s="1"/>
  <c r="G52" i="3"/>
  <c r="K59" i="3"/>
  <c r="W58" i="3"/>
  <c r="AI58" i="3"/>
  <c r="Z36" i="3"/>
  <c r="V38" i="3"/>
  <c r="AH38" i="3" s="1"/>
  <c r="R40" i="3"/>
  <c r="AD40" i="3"/>
  <c r="W44" i="3"/>
  <c r="U51" i="3"/>
  <c r="P58" i="3"/>
  <c r="W38" i="3"/>
  <c r="AI38" i="3" s="1"/>
  <c r="L45" i="3"/>
  <c r="G56" i="3"/>
  <c r="Q58" i="3"/>
  <c r="R58" i="3"/>
  <c r="AD58" i="3" s="1"/>
  <c r="S58" i="3"/>
  <c r="AE58" i="3" s="1"/>
  <c r="AA58" i="3"/>
  <c r="T58" i="3"/>
  <c r="AF58" i="3" s="1"/>
  <c r="G59" i="3"/>
  <c r="H88" i="3"/>
  <c r="AA28" i="3"/>
  <c r="R45" i="3"/>
  <c r="AD45" i="3" s="1"/>
  <c r="L40" i="3"/>
  <c r="X40" i="3" s="1"/>
  <c r="AJ40" i="3" s="1"/>
  <c r="R44" i="3"/>
  <c r="AD44" i="3" s="1"/>
  <c r="H59" i="3"/>
  <c r="Z38" i="3"/>
  <c r="Q95" i="3" l="1"/>
  <c r="AI45" i="3"/>
  <c r="W45" i="3"/>
  <c r="L60" i="3"/>
  <c r="AA60" i="3" s="1"/>
  <c r="L47" i="3"/>
  <c r="L54" i="3"/>
  <c r="L84" i="3" s="1"/>
  <c r="L52" i="3"/>
  <c r="AA45" i="3"/>
  <c r="L56" i="3"/>
  <c r="AA56" i="3" s="1"/>
  <c r="G49" i="3"/>
  <c r="I70" i="3"/>
  <c r="AF10" i="3"/>
  <c r="T10" i="3"/>
  <c r="I72" i="3"/>
  <c r="T12" i="3"/>
  <c r="AF12" i="3" s="1"/>
  <c r="F75" i="3"/>
  <c r="F22" i="3"/>
  <c r="F26" i="3"/>
  <c r="R26" i="3" s="1"/>
  <c r="AD26" i="3" s="1"/>
  <c r="Q15" i="3"/>
  <c r="F30" i="3"/>
  <c r="F17" i="3"/>
  <c r="F24" i="3"/>
  <c r="U56" i="3"/>
  <c r="AG56" i="3" s="1"/>
  <c r="W24" i="3"/>
  <c r="AI24" i="3"/>
  <c r="S56" i="3"/>
  <c r="AE56" i="3" s="1"/>
  <c r="V56" i="3"/>
  <c r="AH56" i="3"/>
  <c r="P10" i="3"/>
  <c r="L77" i="3"/>
  <c r="L19" i="3"/>
  <c r="L70" i="3"/>
  <c r="W10" i="3"/>
  <c r="AI10" i="3" s="1"/>
  <c r="R59" i="3"/>
  <c r="AD59" i="3" s="1"/>
  <c r="Z59" i="3"/>
  <c r="AB59" i="3" s="1"/>
  <c r="I60" i="3"/>
  <c r="I47" i="3"/>
  <c r="I56" i="3"/>
  <c r="I54" i="3"/>
  <c r="U54" i="3" s="1"/>
  <c r="AG54" i="3" s="1"/>
  <c r="I52" i="3"/>
  <c r="T45" i="3"/>
  <c r="AF45" i="3"/>
  <c r="AG42" i="3"/>
  <c r="U42" i="3"/>
  <c r="J89" i="3"/>
  <c r="U29" i="3"/>
  <c r="AG29" i="3" s="1"/>
  <c r="AE29" i="3"/>
  <c r="S29" i="3"/>
  <c r="H89" i="3"/>
  <c r="AA29" i="3"/>
  <c r="G72" i="3"/>
  <c r="R12" i="3"/>
  <c r="Z12" i="3"/>
  <c r="AD12" i="3"/>
  <c r="L75" i="3"/>
  <c r="AA42" i="3"/>
  <c r="S42" i="3"/>
  <c r="AE42" i="3" s="1"/>
  <c r="J70" i="3"/>
  <c r="U10" i="3"/>
  <c r="AG10" i="3" s="1"/>
  <c r="AA40" i="3"/>
  <c r="AE40" i="3"/>
  <c r="S40" i="3"/>
  <c r="Z40" i="3"/>
  <c r="AB40" i="3" s="1"/>
  <c r="H86" i="3"/>
  <c r="S26" i="3"/>
  <c r="AE26" i="3" s="1"/>
  <c r="AA26" i="3"/>
  <c r="L89" i="3"/>
  <c r="W29" i="3"/>
  <c r="AI29" i="3" s="1"/>
  <c r="H72" i="3"/>
  <c r="S12" i="3"/>
  <c r="AE12" i="3" s="1"/>
  <c r="AA12" i="3"/>
  <c r="T22" i="3"/>
  <c r="AF22" i="3"/>
  <c r="Z42" i="3"/>
  <c r="G70" i="3"/>
  <c r="R10" i="3"/>
  <c r="AD10" i="3" s="1"/>
  <c r="Z10" i="3"/>
  <c r="G89" i="3"/>
  <c r="Z29" i="3"/>
  <c r="AB29" i="3" s="1"/>
  <c r="AD29" i="3"/>
  <c r="R29" i="3"/>
  <c r="U45" i="3"/>
  <c r="AG45" i="3" s="1"/>
  <c r="I89" i="3"/>
  <c r="T29" i="3"/>
  <c r="AF29" i="3" s="1"/>
  <c r="J24" i="3"/>
  <c r="J75" i="3"/>
  <c r="J30" i="3"/>
  <c r="U15" i="3"/>
  <c r="AG15" i="3" s="1"/>
  <c r="J26" i="3"/>
  <c r="J17" i="3"/>
  <c r="J22" i="3"/>
  <c r="W59" i="3"/>
  <c r="AI59" i="3" s="1"/>
  <c r="E49" i="3"/>
  <c r="P49" i="3" s="1"/>
  <c r="P47" i="3"/>
  <c r="H84" i="3"/>
  <c r="AA24" i="3"/>
  <c r="S24" i="3"/>
  <c r="AE24" i="3"/>
  <c r="G77" i="3"/>
  <c r="S59" i="3"/>
  <c r="AE59" i="3" s="1"/>
  <c r="AA59" i="3"/>
  <c r="G86" i="3"/>
  <c r="Q40" i="3"/>
  <c r="AF24" i="3"/>
  <c r="I84" i="3"/>
  <c r="T24" i="3"/>
  <c r="H70" i="3"/>
  <c r="S10" i="3"/>
  <c r="AE10" i="3" s="1"/>
  <c r="AA10" i="3"/>
  <c r="I75" i="3"/>
  <c r="K72" i="3"/>
  <c r="AH12" i="3"/>
  <c r="V12" i="3"/>
  <c r="D84" i="3"/>
  <c r="D82" i="3"/>
  <c r="D90" i="3"/>
  <c r="D86" i="3"/>
  <c r="S54" i="3"/>
  <c r="AA54" i="3"/>
  <c r="AE54" i="3"/>
  <c r="P52" i="3"/>
  <c r="V59" i="3"/>
  <c r="AH59" i="3"/>
  <c r="V42" i="3"/>
  <c r="AH42" i="3"/>
  <c r="W42" i="3"/>
  <c r="AI42" i="3" s="1"/>
  <c r="R22" i="3"/>
  <c r="AD22" i="3" s="1"/>
  <c r="G82" i="3"/>
  <c r="Z22" i="3"/>
  <c r="AB22" i="3" s="1"/>
  <c r="AG59" i="3"/>
  <c r="U59" i="3"/>
  <c r="I86" i="3"/>
  <c r="T26" i="3"/>
  <c r="AF26" i="3"/>
  <c r="K70" i="3"/>
  <c r="V10" i="3"/>
  <c r="AH10" i="3" s="1"/>
  <c r="J49" i="3"/>
  <c r="AG47" i="3"/>
  <c r="G84" i="3"/>
  <c r="Z24" i="3"/>
  <c r="AB24" i="3" s="1"/>
  <c r="R24" i="3"/>
  <c r="AD24" i="3"/>
  <c r="M72" i="3"/>
  <c r="AB12" i="3"/>
  <c r="AJ12" i="3"/>
  <c r="X12" i="3"/>
  <c r="G79" i="3"/>
  <c r="Q42" i="3"/>
  <c r="H49" i="3"/>
  <c r="S47" i="3"/>
  <c r="AE47" i="3" s="1"/>
  <c r="AA47" i="3"/>
  <c r="W40" i="3"/>
  <c r="AI40" i="3"/>
  <c r="Z52" i="3"/>
  <c r="AB52" i="3" s="1"/>
  <c r="I77" i="3"/>
  <c r="T17" i="3"/>
  <c r="I19" i="3"/>
  <c r="AF17" i="3"/>
  <c r="G94" i="3"/>
  <c r="AD30" i="3"/>
  <c r="G90" i="3"/>
  <c r="R30" i="3"/>
  <c r="H77" i="3"/>
  <c r="AE17" i="3"/>
  <c r="S17" i="3"/>
  <c r="AA17" i="3"/>
  <c r="H19" i="3"/>
  <c r="X42" i="3"/>
  <c r="AJ42" i="3" s="1"/>
  <c r="AB42" i="3"/>
  <c r="E26" i="3"/>
  <c r="P26" i="3" s="1"/>
  <c r="E75" i="3"/>
  <c r="E22" i="3"/>
  <c r="P22" i="3" s="1"/>
  <c r="P15" i="3"/>
  <c r="E30" i="3"/>
  <c r="E17" i="3"/>
  <c r="E24" i="3"/>
  <c r="P24" i="3" s="1"/>
  <c r="T59" i="3"/>
  <c r="AF59" i="3" s="1"/>
  <c r="F72" i="3"/>
  <c r="Q12" i="3"/>
  <c r="K49" i="3"/>
  <c r="V47" i="3"/>
  <c r="AH47" i="3" s="1"/>
  <c r="E72" i="3"/>
  <c r="P12" i="3"/>
  <c r="S30" i="3"/>
  <c r="H90" i="3"/>
  <c r="AE30" i="3"/>
  <c r="AA30" i="3"/>
  <c r="U60" i="3"/>
  <c r="AG60" i="3"/>
  <c r="S60" i="3"/>
  <c r="AE60" i="3" s="1"/>
  <c r="Z60" i="3"/>
  <c r="AB60" i="3" s="1"/>
  <c r="K75" i="3"/>
  <c r="K24" i="3"/>
  <c r="K30" i="3"/>
  <c r="V15" i="3"/>
  <c r="AH15" i="3" s="1"/>
  <c r="K17" i="3"/>
  <c r="Z17" i="3" s="1"/>
  <c r="AB17" i="3" s="1"/>
  <c r="K22" i="3"/>
  <c r="K26" i="3"/>
  <c r="D77" i="3"/>
  <c r="D19" i="3"/>
  <c r="D79" i="3" s="1"/>
  <c r="J72" i="3"/>
  <c r="U12" i="3"/>
  <c r="AG12" i="3" s="1"/>
  <c r="F56" i="3"/>
  <c r="Q56" i="3" s="1"/>
  <c r="F54" i="3"/>
  <c r="F52" i="3"/>
  <c r="Q52" i="3" s="1"/>
  <c r="Q45" i="3"/>
  <c r="F47" i="3"/>
  <c r="R47" i="3" s="1"/>
  <c r="AD47" i="3" s="1"/>
  <c r="V29" i="3"/>
  <c r="K89" i="3"/>
  <c r="AH29" i="3"/>
  <c r="W15" i="3"/>
  <c r="AI15" i="3" s="1"/>
  <c r="F70" i="3"/>
  <c r="Q10" i="3"/>
  <c r="Z45" i="3"/>
  <c r="AB45" i="3" s="1"/>
  <c r="V54" i="3"/>
  <c r="AH54" i="3" s="1"/>
  <c r="M70" i="3"/>
  <c r="AB10" i="3"/>
  <c r="X10" i="3"/>
  <c r="AJ10" i="3" s="1"/>
  <c r="L72" i="3"/>
  <c r="AI12" i="3"/>
  <c r="W12" i="3"/>
  <c r="T40" i="3"/>
  <c r="AF40" i="3" s="1"/>
  <c r="H82" i="3"/>
  <c r="S22" i="3"/>
  <c r="AE22" i="3" s="1"/>
  <c r="AA22" i="3"/>
  <c r="H79" i="3" l="1"/>
  <c r="AA19" i="3"/>
  <c r="S19" i="3"/>
  <c r="AE19" i="3" s="1"/>
  <c r="Q54" i="3"/>
  <c r="R54" i="3"/>
  <c r="AD54" i="3" s="1"/>
  <c r="K82" i="3"/>
  <c r="AH22" i="3"/>
  <c r="V22" i="3"/>
  <c r="W22" i="3"/>
  <c r="AI22" i="3" s="1"/>
  <c r="E77" i="3"/>
  <c r="P17" i="3"/>
  <c r="E19" i="3"/>
  <c r="F82" i="3"/>
  <c r="Q22" i="3"/>
  <c r="J90" i="3"/>
  <c r="AG30" i="3"/>
  <c r="U30" i="3"/>
  <c r="T52" i="3"/>
  <c r="AF52" i="3"/>
  <c r="W52" i="3"/>
  <c r="AI52" i="3" s="1"/>
  <c r="L82" i="3"/>
  <c r="AA52" i="3"/>
  <c r="AF54" i="3"/>
  <c r="T54" i="3"/>
  <c r="Z54" i="3"/>
  <c r="AB54" i="3" s="1"/>
  <c r="AI54" i="3"/>
  <c r="W54" i="3"/>
  <c r="U24" i="3"/>
  <c r="J84" i="3"/>
  <c r="AG24" i="3"/>
  <c r="I82" i="3"/>
  <c r="T56" i="3"/>
  <c r="AF56" i="3" s="1"/>
  <c r="F84" i="3"/>
  <c r="Q24" i="3"/>
  <c r="W47" i="3"/>
  <c r="AI47" i="3" s="1"/>
  <c r="L49" i="3"/>
  <c r="K77" i="3"/>
  <c r="K19" i="3"/>
  <c r="V17" i="3"/>
  <c r="AH17" i="3"/>
  <c r="V49" i="3"/>
  <c r="AH49" i="3" s="1"/>
  <c r="K90" i="3"/>
  <c r="AH30" i="3"/>
  <c r="V30" i="3"/>
  <c r="W30" i="3"/>
  <c r="AI30" i="3" s="1"/>
  <c r="U52" i="3"/>
  <c r="AG52" i="3" s="1"/>
  <c r="E86" i="3"/>
  <c r="E84" i="3"/>
  <c r="E82" i="3"/>
  <c r="I79" i="3"/>
  <c r="AF19" i="3"/>
  <c r="T19" i="3"/>
  <c r="J82" i="3"/>
  <c r="U22" i="3"/>
  <c r="AG22" i="3"/>
  <c r="T47" i="3"/>
  <c r="AF47" i="3" s="1"/>
  <c r="I49" i="3"/>
  <c r="W17" i="3"/>
  <c r="AI17" i="3" s="1"/>
  <c r="F77" i="3"/>
  <c r="Q17" i="3"/>
  <c r="F19" i="3"/>
  <c r="R17" i="3"/>
  <c r="AD17" i="3" s="1"/>
  <c r="R49" i="3"/>
  <c r="AD49" i="3" s="1"/>
  <c r="AI60" i="3"/>
  <c r="W60" i="3"/>
  <c r="E90" i="3"/>
  <c r="P30" i="3"/>
  <c r="F49" i="3"/>
  <c r="Q49" i="3" s="1"/>
  <c r="Q47" i="3"/>
  <c r="K84" i="3"/>
  <c r="AH24" i="3"/>
  <c r="V24" i="3"/>
  <c r="L90" i="3"/>
  <c r="J77" i="3"/>
  <c r="J19" i="3"/>
  <c r="Z19" i="3" s="1"/>
  <c r="AB19" i="3" s="1"/>
  <c r="AG17" i="3"/>
  <c r="U17" i="3"/>
  <c r="T60" i="3"/>
  <c r="AF60" i="3" s="1"/>
  <c r="I90" i="3"/>
  <c r="F90" i="3"/>
  <c r="F94" i="3"/>
  <c r="Q94" i="3"/>
  <c r="Q30" i="3"/>
  <c r="Z56" i="3"/>
  <c r="AB56" i="3" s="1"/>
  <c r="Z47" i="3"/>
  <c r="AB47" i="3" s="1"/>
  <c r="J86" i="3"/>
  <c r="U26" i="3"/>
  <c r="AG26" i="3"/>
  <c r="L79" i="3"/>
  <c r="W19" i="3"/>
  <c r="AI19" i="3"/>
  <c r="R56" i="3"/>
  <c r="AD56" i="3" s="1"/>
  <c r="K86" i="3"/>
  <c r="V26" i="3"/>
  <c r="AH26" i="3" s="1"/>
  <c r="W26" i="3"/>
  <c r="AI26" i="3" s="1"/>
  <c r="Z30" i="3"/>
  <c r="AB30" i="3" s="1"/>
  <c r="R52" i="3"/>
  <c r="AD52" i="3" s="1"/>
  <c r="S49" i="3"/>
  <c r="AE49" i="3" s="1"/>
  <c r="AA49" i="3"/>
  <c r="Z26" i="3"/>
  <c r="AB26" i="3" s="1"/>
  <c r="F86" i="3"/>
  <c r="Q26" i="3"/>
  <c r="AI56" i="3"/>
  <c r="W56" i="3"/>
  <c r="L86" i="3"/>
  <c r="T49" i="3" l="1"/>
  <c r="AF49" i="3" s="1"/>
  <c r="Z49" i="3"/>
  <c r="AB49" i="3" s="1"/>
  <c r="E79" i="3"/>
  <c r="P19" i="3"/>
  <c r="J79" i="3"/>
  <c r="AG19" i="3"/>
  <c r="U19" i="3"/>
  <c r="F79" i="3"/>
  <c r="Q19" i="3"/>
  <c r="R19" i="3"/>
  <c r="AD19" i="3" s="1"/>
  <c r="AH19" i="3"/>
  <c r="V19" i="3"/>
  <c r="U49" i="3"/>
  <c r="AG49" i="3" s="1"/>
  <c r="AI49" i="3"/>
  <c r="W4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U39" authorId="0" shapeId="0" xr:uid="{B236AD91-3C6B-41AE-8AF5-F08F3D98BEBC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ปรับเลข</t>
        </r>
      </text>
    </comment>
    <comment ref="S43" authorId="0" shapeId="0" xr:uid="{22572C82-101F-434E-B4EA-C3B0F9E886D5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ปรับเลข</t>
        </r>
      </text>
    </comment>
    <comment ref="U47" authorId="0" shapeId="0" xr:uid="{28C4D10F-2D30-4405-B3E2-6426698DCE05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ปรับเลข</t>
        </r>
      </text>
    </comment>
    <comment ref="F60" authorId="0" shapeId="0" xr:uid="{D49B10A3-A068-4347-9EFA-0F1C590030F9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ปรับเลข</t>
        </r>
      </text>
    </comment>
    <comment ref="Q60" authorId="0" shapeId="0" xr:uid="{C4B1B63E-63E5-4FCE-90AA-8BC547C8459F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ปรับเลข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O43" authorId="0" shapeId="0" xr:uid="{13372A4B-D268-4FB6-81D3-C8A1C4A3F607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ปรับเลข</t>
        </r>
      </text>
    </comment>
    <comment ref="Q47" authorId="0" shapeId="0" xr:uid="{39EF1250-25E9-483E-A77A-E9EF87BE7C52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ปรับเลข</t>
        </r>
      </text>
    </comment>
    <comment ref="D60" authorId="0" shapeId="0" xr:uid="{D7804AB2-B50C-4DBD-85D5-20EB1428776F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ปรับเลข</t>
        </r>
      </text>
    </comment>
    <comment ref="N60" authorId="0" shapeId="0" xr:uid="{E2B6F17A-3AC3-40F0-A9BF-584F6AD1BC65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ปรับเลข</t>
        </r>
      </text>
    </comment>
  </commentList>
</comments>
</file>

<file path=xl/sharedStrings.xml><?xml version="1.0" encoding="utf-8"?>
<sst xmlns="http://schemas.openxmlformats.org/spreadsheetml/2006/main" count="517" uniqueCount="228">
  <si>
    <t>การส่งออก</t>
  </si>
  <si>
    <t>มูลค่า : ล้านดอลลาร์สหรัฐ</t>
  </si>
  <si>
    <t>ม.ค.</t>
  </si>
  <si>
    <t>ก.พ.</t>
  </si>
  <si>
    <t>อัตราขยายตัว</t>
  </si>
  <si>
    <t>หน่วย : ร้อยละ</t>
  </si>
  <si>
    <t>มี.ค.</t>
  </si>
  <si>
    <t>Q1</t>
  </si>
  <si>
    <t>เม.ย.</t>
  </si>
  <si>
    <t>พ.ค.</t>
  </si>
  <si>
    <t>ม.ค.-พ.ค.</t>
  </si>
  <si>
    <t>มิ.ย.</t>
  </si>
  <si>
    <t>Q2</t>
  </si>
  <si>
    <t>H1</t>
  </si>
  <si>
    <t>ก.ค.</t>
  </si>
  <si>
    <t>ส.ค.</t>
  </si>
  <si>
    <t>ก.ย.</t>
  </si>
  <si>
    <t>Q3</t>
  </si>
  <si>
    <t>ต.ค.</t>
  </si>
  <si>
    <t>พ.ย.</t>
  </si>
  <si>
    <t>ธ.ค.</t>
  </si>
  <si>
    <t>Q4</t>
  </si>
  <si>
    <t>H2</t>
  </si>
  <si>
    <t>ม.ค.-ธ.ค.</t>
  </si>
  <si>
    <t>การนำเข้า</t>
  </si>
  <si>
    <t>ดุลการค้า</t>
  </si>
  <si>
    <t xml:space="preserve">หมายเหตุ : ปี 2568 เป็นตัวเลขเบื้องต้น </t>
  </si>
  <si>
    <t>ที่มา : ศูนย์เทคโนโลยีสารสนเทศและการสื่อสาร สำนักงานปลัดกระทรวงพาณิชย์</t>
  </si>
  <si>
    <t>เฉลี่ย 63-67</t>
  </si>
  <si>
    <t>% CAGR</t>
  </si>
  <si>
    <t>68/เฉลี่ย 63-67</t>
  </si>
  <si>
    <t>ม.ค.-ก.พ.</t>
  </si>
  <si>
    <t>ม.ค.-เม.ย.</t>
  </si>
  <si>
    <t>ม.ค.-ก.ค.</t>
  </si>
  <si>
    <t>ม.ค.-ส.ค.</t>
  </si>
  <si>
    <t>ม.ค.-ก.ย.</t>
  </si>
  <si>
    <t>ม.ค.-ต.ค.</t>
  </si>
  <si>
    <t>ม.ค.-พ.ย.</t>
  </si>
  <si>
    <t>61-65</t>
  </si>
  <si>
    <t>ส่งออกเฉลี่ย</t>
  </si>
  <si>
    <t>นำเข้าเฉลี่ย</t>
  </si>
  <si>
    <t>มูลค่า : ล้านเหรียญสหรัฐฯ</t>
  </si>
  <si>
    <t>มค</t>
  </si>
  <si>
    <t>กพ</t>
  </si>
  <si>
    <t>มค-กพ</t>
  </si>
  <si>
    <t>มีค</t>
  </si>
  <si>
    <t>เมย</t>
  </si>
  <si>
    <t>มค-เมย</t>
  </si>
  <si>
    <t>พค</t>
  </si>
  <si>
    <t>มค-พค</t>
  </si>
  <si>
    <t>มิย</t>
  </si>
  <si>
    <t>กค</t>
  </si>
  <si>
    <t>มค-กค</t>
  </si>
  <si>
    <t>สค</t>
  </si>
  <si>
    <t>มค-สค</t>
  </si>
  <si>
    <t>กย</t>
  </si>
  <si>
    <t>มค-กย</t>
  </si>
  <si>
    <t>ตค</t>
  </si>
  <si>
    <t>มค-ตค</t>
  </si>
  <si>
    <t>พย</t>
  </si>
  <si>
    <t>มค-พย</t>
  </si>
  <si>
    <t>ธค</t>
  </si>
  <si>
    <t>มค-ธค</t>
  </si>
  <si>
    <t xml:space="preserve">หมายเหตุ : ปี 2567 เป็นตัวเลขเบื้องต้น </t>
  </si>
  <si>
    <t>มูลค่า : ล้านบาท</t>
  </si>
  <si>
    <t>หมายเหตุ : ปี 2567 เป็นตัวเลขเบื้องต้น</t>
  </si>
  <si>
    <t>การส่งออกสินค้าสำคัญของไทยของปี 2568</t>
  </si>
  <si>
    <t xml:space="preserve"> </t>
  </si>
  <si>
    <t>มูลค่า ( ล้านเหรียญ $ )</t>
  </si>
  <si>
    <t>อัตราขยายตัว (ร้อยละ)</t>
  </si>
  <si>
    <t>สัดส่วน (ร้อยละ)</t>
  </si>
  <si>
    <t>มูลค่าส่งออกรวม</t>
  </si>
  <si>
    <t>1  สินค้าเกษตร/อุตสาหกรรมเกษตร</t>
  </si>
  <si>
    <t xml:space="preserve">      สินค้าเกษตรกรรม</t>
  </si>
  <si>
    <t xml:space="preserve">      สินค้าอุตสาหกรรมการเกษตร</t>
  </si>
  <si>
    <t xml:space="preserve">    1.1  ข้าว</t>
  </si>
  <si>
    <t xml:space="preserve">                   ปริมาณ:เมตริกตัน</t>
  </si>
  <si>
    <t xml:space="preserve">                   ราคา:เหรียญ $ ต่อ เมตริกตัน</t>
  </si>
  <si>
    <t xml:space="preserve">    1.2  ยางพารา</t>
  </si>
  <si>
    <t xml:space="preserve">    1.3  ผลิตภัณฑ์มันสำปะหลัง</t>
  </si>
  <si>
    <t xml:space="preserve">    1.4  อาหาร</t>
  </si>
  <si>
    <t xml:space="preserve">          1.4.1  อาหารทะเล  แช่เย็น  แช่แข็ง  กระป๋องและแปรรูป</t>
  </si>
  <si>
    <t xml:space="preserve">                            -  ทูน่ากระป๋อง</t>
  </si>
  <si>
    <t xml:space="preserve">                  1.4.1.2  กุ้งสดแช่แข็งและกุ้งแปรรูป</t>
  </si>
  <si>
    <t xml:space="preserve">          1.4.2  ผลไม้สด  ผักสด  แช่เย็น  แช่แข็ง  แห้ง  กระป๋องและแปรรูป</t>
  </si>
  <si>
    <t xml:space="preserve">          1.4.3  ไก่สดแช่เย็น  แช่แข็งและแปรรูป</t>
  </si>
  <si>
    <t xml:space="preserve">          1.4.4  สุกรสดแช่เย็นแช่แข็ง</t>
  </si>
  <si>
    <t xml:space="preserve">    1.5  อาหารสัตว์เลี้ยง</t>
  </si>
  <si>
    <t xml:space="preserve">          1.5.1  อาหารสุนัขและแมว</t>
  </si>
  <si>
    <t xml:space="preserve">    1.6  น้ำตาลทราย</t>
  </si>
  <si>
    <t>2  สินค้าอุตสาหกรรมสำคัญ</t>
  </si>
  <si>
    <t xml:space="preserve">    2.1  ยานพาหนะ  อุปกรณ์และส่วนประกอบ</t>
  </si>
  <si>
    <t xml:space="preserve">          2.1.1  ยานยนต์</t>
  </si>
  <si>
    <t xml:space="preserve">                        -  รถยนต์นั่ง</t>
  </si>
  <si>
    <t xml:space="preserve">                        -  รถปิ๊กอัพ  รถบัสและรถบรรทุก</t>
  </si>
  <si>
    <t xml:space="preserve">                        -  รถจักรยานยนต์</t>
  </si>
  <si>
    <t xml:space="preserve">                        -  รถจักรยาน</t>
  </si>
  <si>
    <t xml:space="preserve">          2.1.2  อุปกรณ์และส่วนประกอบ</t>
  </si>
  <si>
    <t xml:space="preserve">                        -  ส่วนประกอบและอุปกรณ์รถยนต์</t>
  </si>
  <si>
    <t xml:space="preserve">                        -  เครื่องยนต์สันดาปภายในแบบลูกสูบและส่วนประกอบ</t>
  </si>
  <si>
    <t xml:space="preserve">          2.1.3  ยานพาหนะอื่น  ๆ  และส่วนประกอบ</t>
  </si>
  <si>
    <t xml:space="preserve">    2.2  เครื่องอิเลคทรอนิกส์</t>
  </si>
  <si>
    <t xml:space="preserve">          2.2.1  เครื่องคอมพิวเตอร์  อุปกรณ์  และ  ส่วนประกอบ</t>
  </si>
  <si>
    <t xml:space="preserve">                        -  Hard  Disk  Drive</t>
  </si>
  <si>
    <t xml:space="preserve">          2.2.2  แผงวงจรไฟฟ้า</t>
  </si>
  <si>
    <t xml:space="preserve">          2.2.3  อุปกรณ์กึ่งตัวนำ  ทรานซิสเตอร์  และไดโอต</t>
  </si>
  <si>
    <t xml:space="preserve">          2.2.4  เครื่องอิเล็คทรอนิกส์อื่นๆ</t>
  </si>
  <si>
    <t xml:space="preserve">    2.3  เครื่องใช้ไฟฟ้า</t>
  </si>
  <si>
    <t xml:space="preserve">          2.3.1  เครื่องปรับอากาศและส่วนประกอบ</t>
  </si>
  <si>
    <t xml:space="preserve">          2.3.2  เครื่องรับวิทยุโทรทัศน์และส่วนประกอบ</t>
  </si>
  <si>
    <t xml:space="preserve">          2.3.3  ตู้เย็น  ตู้แช่แข็งและส่วนประกอบ</t>
  </si>
  <si>
    <t xml:space="preserve">          2.3.4  แผงสวิทซ์และแผงควบคุมกระแสไฟฟ้า</t>
  </si>
  <si>
    <t xml:space="preserve">    2.4  อัญมณีและเครื่องประดับ</t>
  </si>
  <si>
    <t xml:space="preserve">          -  ทองคำยังไม่ขึ้นรูป</t>
  </si>
  <si>
    <t xml:space="preserve">          -  อัญมณีและเครื่องประดับ  (ไม่รวมทองคำยังไม่ได้ขึ้นรูป)</t>
  </si>
  <si>
    <t xml:space="preserve">    2.5  เม็ดและผลิตภัณฑ์พลาสติก</t>
  </si>
  <si>
    <t xml:space="preserve">          2.5.1  เม็ดพลาสติก</t>
  </si>
  <si>
    <t xml:space="preserve">    2.6  วัสดุก่อสร้าง</t>
  </si>
  <si>
    <t xml:space="preserve">          -  เหล็ก  เหล็กกล้า  และผลิตภัณฑ์</t>
  </si>
  <si>
    <t xml:space="preserve">    2.7  สิ่งทอ</t>
  </si>
  <si>
    <t xml:space="preserve">    2.8  ผลิตภัณฑ์ยาง</t>
  </si>
  <si>
    <t xml:space="preserve">          -  ยางยานพาหนะ</t>
  </si>
  <si>
    <t xml:space="preserve">          -  ถุงมือยาง</t>
  </si>
  <si>
    <t xml:space="preserve">    2.9  เคมีภัณฑ์</t>
  </si>
  <si>
    <t xml:space="preserve">    2.10  เครื่องจักรกลและส่วนประกอบของเครื่องจักรกล</t>
  </si>
  <si>
    <t xml:space="preserve">    2.11  เครื่องสำอาง  สบู่  และผลิตภัณฑ์รักษาผิว</t>
  </si>
  <si>
    <t xml:space="preserve">    2.12  เฟอร์นิเจอร์และชิ้นส่วน</t>
  </si>
  <si>
    <t xml:space="preserve">    2.13  เครื่องมือแพทย์  อุปกรณ์และผลิตภัณฑ์เภสัชภัณฑ์</t>
  </si>
  <si>
    <t xml:space="preserve">    2.14  เครื่องใช้บนโต๊ะอาหาร  เครื่องครัว  และของใช้ในบ้านเรือน</t>
  </si>
  <si>
    <t xml:space="preserve">    2.15  หนังและผลิตภัณฑ์หนังฟอกและหนังอัด</t>
  </si>
  <si>
    <t>3  สินค้าแร่และเชื้อเพลิง</t>
  </si>
  <si>
    <t xml:space="preserve">    3.1  น้ำมันสำเร็จรูป</t>
  </si>
  <si>
    <t>4  สินค้าอื่นๆ  (ส่งออกรวม  -1  -2  -3)</t>
  </si>
  <si>
    <t>ตลาดส่งออกสำคัญของไทยของปี 2568</t>
  </si>
  <si>
    <t xml:space="preserve"> มูลค่าส่งออกรวม</t>
  </si>
  <si>
    <t xml:space="preserve"> 1 ตลาดหลัก(Primary Market)</t>
  </si>
  <si>
    <t xml:space="preserve">   1 สหรัฐอเมริกา</t>
  </si>
  <si>
    <t xml:space="preserve">   2 จีน</t>
  </si>
  <si>
    <t xml:space="preserve">   3 ญี่ปุ่น</t>
  </si>
  <si>
    <t xml:space="preserve">   4 อาเซียน(9)</t>
  </si>
  <si>
    <t xml:space="preserve">     1 อาเซียนเดิม(5)</t>
  </si>
  <si>
    <t xml:space="preserve">       สิงคโปร์</t>
  </si>
  <si>
    <t xml:space="preserve">       มาเลเซีย</t>
  </si>
  <si>
    <t xml:space="preserve">       อินโดนีเซีย</t>
  </si>
  <si>
    <t xml:space="preserve">       ฟิลิปปินส์</t>
  </si>
  <si>
    <t xml:space="preserve">       บรูไน</t>
  </si>
  <si>
    <t xml:space="preserve">     2 CLMV</t>
  </si>
  <si>
    <t xml:space="preserve">       กัมพูชา</t>
  </si>
  <si>
    <t xml:space="preserve">       ลาว</t>
  </si>
  <si>
    <t xml:space="preserve">       เมียนมา</t>
  </si>
  <si>
    <t xml:space="preserve">       เวียดนาม</t>
  </si>
  <si>
    <t xml:space="preserve">   5 สหภาพยุโรป(27) (ไม่รวมสหราชอาณาจักร)</t>
  </si>
  <si>
    <t xml:space="preserve"> 2 ตลาดรอง(Secondary Market)</t>
  </si>
  <si>
    <t xml:space="preserve">   1 เอเซียใต้</t>
  </si>
  <si>
    <t xml:space="preserve">       อินเดีย</t>
  </si>
  <si>
    <t xml:space="preserve">       ปากีสถาน</t>
  </si>
  <si>
    <t xml:space="preserve">       บังกลาเทศ</t>
  </si>
  <si>
    <t xml:space="preserve">   2 ฮ่องกง</t>
  </si>
  <si>
    <t xml:space="preserve">   3 เกาหลีใต้</t>
  </si>
  <si>
    <t xml:space="preserve">   4 ไต้หวัน</t>
  </si>
  <si>
    <t xml:space="preserve">   5 ทวีปออสเตรเลีย(25)</t>
  </si>
  <si>
    <t xml:space="preserve">   6 ตะวันออกกลาง(15)</t>
  </si>
  <si>
    <t xml:space="preserve">       สหรัฐอาหรับเอมิเรตส์</t>
  </si>
  <si>
    <t xml:space="preserve">       ซาอุดีอาระเบีย</t>
  </si>
  <si>
    <t xml:space="preserve">   7 แอฟริกา(57)</t>
  </si>
  <si>
    <t xml:space="preserve">       แอฟริกาใต้</t>
  </si>
  <si>
    <t xml:space="preserve">       อียิปต์</t>
  </si>
  <si>
    <t xml:space="preserve">   8 ลาตินอเมริกา(47)</t>
  </si>
  <si>
    <t xml:space="preserve">       เม็กซิโก</t>
  </si>
  <si>
    <t xml:space="preserve">   9 ประชาคมรัฐเอกราช (CIS)</t>
  </si>
  <si>
    <t xml:space="preserve">       รัสเซีย</t>
  </si>
  <si>
    <t xml:space="preserve">   10 แคนาดา</t>
  </si>
  <si>
    <t xml:space="preserve">   11 สหราชอาณาจักร</t>
  </si>
  <si>
    <t xml:space="preserve"> 3 ตลาดอื่น ๆ</t>
  </si>
  <si>
    <t xml:space="preserve">   1 สวิตเซอร์แลนด์</t>
  </si>
  <si>
    <t>หมายเหตุ : ปี 2568 เป็นตัวเลขเบื้องต้น</t>
  </si>
  <si>
    <t>สินค้านำเข้าสำคัญของไทยของปี 2568</t>
  </si>
  <si>
    <t>มูลค่า (ล้านดอลลาร์สหรัฐ)</t>
  </si>
  <si>
    <t>สินค้า</t>
  </si>
  <si>
    <t>2567</t>
  </si>
  <si>
    <t>2568</t>
  </si>
  <si>
    <t>นำเข้ารวม</t>
  </si>
  <si>
    <t>   1. สินค้าเชื้อเพลิง</t>
  </si>
  <si>
    <t>     1.1 น้ำมันดิบ</t>
  </si>
  <si>
    <t>     1.2 น้ำมันสำเร็จรูป</t>
  </si>
  <si>
    <t>     1.3 ก๊าซธรรมชาติปิโตรเลียม</t>
  </si>
  <si>
    <t>   2. สินค้าทุน</t>
  </si>
  <si>
    <t>     2.2 ผลิตภัณฑ์โลหะ</t>
  </si>
  <si>
    <t>     2.4 เครื่องจักรกลและส่วนประกอบ</t>
  </si>
  <si>
    <t>     2.5 เครื่องจักรไฟฟ้าและส่วนประกอบ</t>
  </si>
  <si>
    <t>     2.6 เครื่องคอมพิวเตอร์ อุปกรณ์และส่วนประกอบ</t>
  </si>
  <si>
    <t>     2.7 เครื่องมือเครื่องใช้เกี่ยวกับวิทยาศาสตร์ การแพทย์</t>
  </si>
  <si>
    <t>   3. สินค้าวัตถุดิบและกึ่งสำเร็จรูป</t>
  </si>
  <si>
    <t>     3.1 สัตว์น้ำสด แช่เย็น แช่แข็ง แปรรูปและกึ่งสำเร็จรูป</t>
  </si>
  <si>
    <t>     3.2 พืชและผลิตภัณฑ์จากพืช</t>
  </si>
  <si>
    <t>     3.9 เคมีภัณฑ์</t>
  </si>
  <si>
    <t>     3.10 ผลิตภัณฑ์ทำจากพลาสติก</t>
  </si>
  <si>
    <t>     3.11 เครื่องเพชรพลอย อัญมณี เงินแท่งและทองคำ</t>
  </si>
  <si>
    <t>       3.11.5 ทองคำ</t>
  </si>
  <si>
    <t>     3.12 แร่และผลิตภัณฑ์จากแร่</t>
  </si>
  <si>
    <t>     3.13 เหล็ก เหล็กกล้าและผลิตภัณฑ์</t>
  </si>
  <si>
    <t>       3.14.1 ทองแดงและผลิตภัณฑ์</t>
  </si>
  <si>
    <t>       3.14.2 อลูมิเนียมและผลิตภัณฑ์</t>
  </si>
  <si>
    <t>     3.18 ปุ๋ย และยากำจัดศัตรูพืชและสัตว์</t>
  </si>
  <si>
    <t>     3.24 อุปกรณ์ ส่วนประกอบเครื่องใช้ไฟฟ้าและอิเล็กทรอนิกส์</t>
  </si>
  <si>
    <t>       3.24.3 แผงวงจรไฟฟ้า</t>
  </si>
  <si>
    <t>     3.25 วัตถุดิบและผลิตภัณฑ์กึ่งสำเร็จรูปอื่นๆ</t>
  </si>
  <si>
    <t>   4. สินค้าอุปโภคบริโภค</t>
  </si>
  <si>
    <t>     4.2 นมและผลิตภัณฑ์นม</t>
  </si>
  <si>
    <t>     4.5 ผัก ผลไม้และของปรุงแต่งที่ทำจากผัก ผลไม้</t>
  </si>
  <si>
    <t>     4.6 เนื้อสัตว์สำหรับการบริโภค</t>
  </si>
  <si>
    <t>     4.7 กาแฟ ชา เครื่องเทศ</t>
  </si>
  <si>
    <t>     4.8 เครื่องดื่มประเภทน้ำแร่ น้ำอัดลมและสุรา</t>
  </si>
  <si>
    <t>     4.12 สบู่ ผงซักฟอกและเครื่องสำอาง</t>
  </si>
  <si>
    <t>     4.13 เสื้อผ้า รองเท้า และผลิตภัณฑ์สิ่งทออื่น ๆ</t>
  </si>
  <si>
    <t>     4.14 ผลิตภัณฑ์เวชกรรมและเภสัชกรรม</t>
  </si>
  <si>
    <t>     4.15 เลนซ์ แว่นตาและส่วนประกอบ</t>
  </si>
  <si>
    <t>     4.16 เครื่องใช้เบ็ดเตล็ด</t>
  </si>
  <si>
    <t>     4.18 เครื่องใช้และเครื่องตกแต่งภายในบ้านเรือน</t>
  </si>
  <si>
    <t>     4.20 สิ่งพิมพ์</t>
  </si>
  <si>
    <t>     4.21 วัสดุและอุปกรณ์สำนักงาน</t>
  </si>
  <si>
    <t>     4.22 เครื่องดนตรี ของเล่น เครื่องกีฬาและเครื่องเล่นเกม</t>
  </si>
  <si>
    <t>     4.23 เครื่องใช้ไฟฟ้าในบ้าน</t>
  </si>
  <si>
    <t>   5. ยานพาหนะและอุปกรณ์การขนส่ง</t>
  </si>
  <si>
    <t>     5.1 รถยนต์นั่ง</t>
  </si>
  <si>
    <t>     5.2 รถยนต์โดยสารและรถบรรทุก</t>
  </si>
  <si>
    <t>     5.4 ส่วนประกอบและอุปกรณ์ยานยนต์</t>
  </si>
  <si>
    <t>   6. อาวุธ ยุทธปัจจัย และสินค้าอื่นๆ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</si>
</sst>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#,##0.0"/>
    <numFmt numFmtId="165" formatCode="0.0_ ;[Red]\-0.0\ "/>
    <numFmt numFmtId="166" formatCode="0.00_ ;[Red]\-0.00\ "/>
    <numFmt numFmtId="167" formatCode="#,##0.00_ ;[Red]\-#,##0.00\ "/>
    <numFmt numFmtId="168" formatCode="_-* #,##0.00_-;\-* #,##0.00_-;_-* &quot;-&quot;??_-;_-@_-"/>
    <numFmt numFmtId="169" formatCode="_-* #,##0.0_-;\-* #,##0.0_-;_-* &quot;-&quot;??_-;_-@_-"/>
    <numFmt numFmtId="170" formatCode="0.0"/>
    <numFmt numFmtId="171" formatCode="#,##0.0_ ;[Red]\-#,##0.0\ "/>
  </numFmts>
  <fonts count="56" x14ac:knownFonts="1">
    <font>
      <sz val="11"/>
      <color theme="1"/>
      <name val="Calibri"/>
      <family val="2"/>
      <scheme val="minor"/>
    </font>
    <font>
      <b/>
      <sz val="13"/>
      <name val="TH Sarabun New"/>
      <family val="2"/>
    </font>
    <font>
      <sz val="13"/>
      <name val="TH Sarabun New"/>
      <family val="2"/>
    </font>
    <font>
      <b/>
      <sz val="11"/>
      <name val="TH Sarabun New"/>
      <family val="2"/>
    </font>
    <font>
      <b/>
      <sz val="12"/>
      <name val="TH Sarabun New"/>
      <family val="2"/>
    </font>
    <font>
      <sz val="14"/>
      <name val="TH Sarabun New"/>
      <family val="2"/>
    </font>
    <font>
      <sz val="14"/>
      <name val="AngsanaUPC"/>
      <family val="1"/>
      <charset val="222"/>
    </font>
    <font>
      <sz val="12"/>
      <name val="TH Sarabun New"/>
      <family val="2"/>
    </font>
    <font>
      <sz val="14"/>
      <name val="AngsanaUPC"/>
      <family val="1"/>
    </font>
    <font>
      <b/>
      <sz val="14"/>
      <name val="TH Sarabun New"/>
      <family val="2"/>
    </font>
    <font>
      <b/>
      <sz val="12"/>
      <name val="TH SarabunPSK"/>
      <family val="2"/>
      <charset val="222"/>
    </font>
    <font>
      <b/>
      <sz val="14"/>
      <name val="TH SarabunPSK"/>
      <family val="2"/>
      <charset val="222"/>
    </font>
    <font>
      <sz val="12"/>
      <color rgb="FF000000"/>
      <name val="TH Sarabun New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4"/>
      <name val="DilleniaUPC"/>
      <family val="1"/>
    </font>
    <font>
      <sz val="14"/>
      <color theme="0" tint="-0.249977111117893"/>
      <name val="TH Sarabun New"/>
      <family val="2"/>
    </font>
    <font>
      <b/>
      <sz val="13"/>
      <name val="THSarabunNew"/>
    </font>
    <font>
      <sz val="14"/>
      <name val="THSarabunNew"/>
    </font>
    <font>
      <sz val="12"/>
      <name val="THSarabunNew"/>
    </font>
    <font>
      <sz val="12"/>
      <name val="TH SarabunPSK"/>
      <family val="2"/>
    </font>
    <font>
      <sz val="12"/>
      <color theme="1"/>
      <name val="TH SarabunPSK"/>
      <family val="2"/>
    </font>
    <font>
      <sz val="14"/>
      <color theme="0" tint="-0.249977111117893"/>
      <name val="TH SarabunPSK"/>
      <family val="2"/>
    </font>
    <font>
      <b/>
      <sz val="12"/>
      <color theme="1"/>
      <name val="TH SarabunPSK"/>
      <family val="2"/>
    </font>
    <font>
      <sz val="12"/>
      <name val="AngsanaUPC"/>
      <family val="1"/>
    </font>
    <font>
      <b/>
      <sz val="14"/>
      <color theme="0" tint="-0.249977111117893"/>
      <name val="TH SarabunPSK"/>
      <family val="2"/>
      <charset val="222"/>
    </font>
    <font>
      <b/>
      <sz val="12"/>
      <name val="TH Sarabun New"/>
      <family val="2"/>
      <charset val="222"/>
    </font>
    <font>
      <b/>
      <sz val="12"/>
      <name val="AngsanaUPC"/>
      <family val="1"/>
      <charset val="222"/>
    </font>
    <font>
      <b/>
      <sz val="14"/>
      <name val="AngsanaUPC"/>
      <family val="1"/>
      <charset val="222"/>
    </font>
    <font>
      <sz val="12"/>
      <color rgb="FF000000"/>
      <name val="TH SarabunPSK"/>
      <family val="2"/>
    </font>
    <font>
      <b/>
      <sz val="15"/>
      <name val="TH SarabunPSK"/>
      <family val="2"/>
    </font>
    <font>
      <sz val="15"/>
      <color theme="0" tint="-0.249977111117893"/>
      <name val="TH SarabunPSK"/>
      <family val="2"/>
    </font>
    <font>
      <sz val="14"/>
      <name val="TH SarabunPSK"/>
      <family val="2"/>
    </font>
    <font>
      <sz val="13"/>
      <name val="AngsanaUPC"/>
      <family val="1"/>
    </font>
    <font>
      <b/>
      <sz val="13"/>
      <name val="TH SarabunPSK"/>
      <family val="2"/>
    </font>
    <font>
      <sz val="11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3"/>
      <name val="TH SarabunPSK"/>
      <family val="2"/>
    </font>
    <font>
      <b/>
      <sz val="11"/>
      <name val="TH SarabunPSK"/>
      <family val="2"/>
    </font>
    <font>
      <sz val="14"/>
      <color theme="0"/>
      <name val="AngsanaUPC"/>
      <family val="1"/>
    </font>
    <font>
      <sz val="12"/>
      <color theme="1"/>
      <name val="Calibri"/>
      <family val="2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 New"/>
      <family val="2"/>
    </font>
    <font>
      <b/>
      <sz val="16"/>
      <color theme="1"/>
      <name val="TH SarabunPSK"/>
      <family val="2"/>
    </font>
    <font>
      <sz val="16"/>
      <color theme="1"/>
      <name val="TH Sarabun New"/>
      <family val="2"/>
    </font>
    <font>
      <sz val="16"/>
      <name val="TH Sarabun New"/>
      <family val="2"/>
    </font>
    <font>
      <sz val="16"/>
      <color rgb="FF000000"/>
      <name val="TH SarabunPSK"/>
      <family val="2"/>
    </font>
    <font>
      <b/>
      <sz val="16"/>
      <color rgb="FF000000"/>
      <name val="TH Sarabun New"/>
      <family val="2"/>
    </font>
    <font>
      <sz val="16"/>
      <color rgb="FF000000"/>
      <name val="TH Sarabun New"/>
      <family val="2"/>
    </font>
    <font>
      <sz val="10"/>
      <name val="Arial"/>
      <family val="2"/>
    </font>
    <font>
      <b/>
      <sz val="18"/>
      <name val="TH Sarabun New"/>
      <family val="2"/>
    </font>
    <font>
      <b/>
      <sz val="16"/>
      <name val="TH Sarabun New"/>
      <family val="2"/>
    </font>
    <font>
      <sz val="16"/>
      <color indexed="8"/>
      <name val="TH Sarabun New"/>
      <family val="2"/>
    </font>
    <font>
      <sz val="12"/>
      <name val="DilleniaUPC"/>
      <family val="1"/>
      <charset val="22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5">
    <border>
      <left/>
      <right/>
      <top/>
      <bottom/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/>
      <bottom/>
      <diagonal/>
    </border>
    <border>
      <left style="thin">
        <color theme="1" tint="0.24994659260841701"/>
      </left>
      <right style="thin">
        <color indexed="64"/>
      </right>
      <top/>
      <bottom/>
      <diagonal/>
    </border>
    <border>
      <left style="thin">
        <color theme="1" tint="0.24994659260841701"/>
      </left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indexed="64"/>
      </right>
      <top/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24994659260841701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/>
      <bottom style="hair">
        <color theme="1" tint="0.34998626667073579"/>
      </bottom>
      <diagonal/>
    </border>
    <border>
      <left style="thin">
        <color indexed="64"/>
      </left>
      <right style="thin">
        <color indexed="64"/>
      </right>
      <top/>
      <bottom style="hair">
        <color theme="1" tint="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indexed="64"/>
      </left>
      <right style="thin">
        <color indexed="64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 tint="0.34998626667073579"/>
      </top>
      <bottom style="thin">
        <color indexed="64"/>
      </bottom>
      <diagonal/>
    </border>
  </borders>
  <cellStyleXfs count="9">
    <xf numFmtId="0" fontId="0" fillId="0" borderId="0"/>
    <xf numFmtId="0" fontId="8" fillId="0" borderId="0"/>
    <xf numFmtId="0" fontId="15" fillId="0" borderId="0"/>
    <xf numFmtId="0" fontId="6" fillId="0" borderId="0"/>
    <xf numFmtId="43" fontId="6" fillId="0" borderId="0" applyFont="0" applyFill="0" applyBorder="0" applyAlignment="0" applyProtection="0"/>
    <xf numFmtId="0" fontId="41" fillId="0" borderId="0"/>
    <xf numFmtId="168" fontId="41" fillId="0" borderId="0" applyFont="0" applyFill="0" applyBorder="0" applyAlignment="0" applyProtection="0"/>
    <xf numFmtId="0" fontId="51" fillId="0" borderId="0"/>
    <xf numFmtId="168" fontId="51" fillId="0" borderId="0" applyFont="0" applyFill="0" applyBorder="0" applyAlignment="0" applyProtection="0"/>
  </cellStyleXfs>
  <cellXfs count="297">
    <xf numFmtId="0" fontId="0" fillId="0" borderId="0" xfId="0"/>
    <xf numFmtId="0" fontId="1" fillId="0" borderId="0" xfId="1" applyFont="1" applyAlignment="1">
      <alignment horizontal="centerContinuous" vertical="center"/>
    </xf>
    <xf numFmtId="0" fontId="1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5" fillId="0" borderId="0" xfId="2" applyFont="1" applyAlignment="1">
      <alignment horizontal="right" vertical="top"/>
    </xf>
    <xf numFmtId="0" fontId="2" fillId="0" borderId="0" xfId="2" applyFont="1"/>
    <xf numFmtId="0" fontId="5" fillId="0" borderId="0" xfId="3" applyFont="1" applyAlignment="1">
      <alignment horizontal="left" vertical="center"/>
    </xf>
    <xf numFmtId="0" fontId="16" fillId="0" borderId="0" xfId="3" applyFont="1" applyAlignment="1">
      <alignment vertical="center"/>
    </xf>
    <xf numFmtId="0" fontId="17" fillId="0" borderId="0" xfId="1" applyFont="1" applyAlignment="1">
      <alignment horizontal="centerContinuous" vertical="center"/>
    </xf>
    <xf numFmtId="0" fontId="2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166" fontId="7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0" fontId="19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7" fillId="0" borderId="8" xfId="1" applyFont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6" fillId="0" borderId="0" xfId="3" applyFont="1" applyAlignment="1">
      <alignment horizontal="left" vertical="center"/>
    </xf>
    <xf numFmtId="0" fontId="7" fillId="0" borderId="6" xfId="1" applyFont="1" applyBorder="1" applyAlignment="1">
      <alignment vertical="center"/>
    </xf>
    <xf numFmtId="0" fontId="13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13" fillId="0" borderId="6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9" xfId="1" applyFont="1" applyBorder="1" applyAlignment="1">
      <alignment vertical="center" shrinkToFit="1"/>
    </xf>
    <xf numFmtId="0" fontId="4" fillId="0" borderId="0" xfId="1" applyFont="1" applyAlignment="1">
      <alignment vertical="center" shrinkToFit="1"/>
    </xf>
    <xf numFmtId="0" fontId="7" fillId="0" borderId="5" xfId="1" applyFont="1" applyBorder="1" applyAlignment="1">
      <alignment horizontal="center" vertical="center"/>
    </xf>
    <xf numFmtId="164" fontId="20" fillId="0" borderId="3" xfId="4" applyNumberFormat="1" applyFont="1" applyBorder="1" applyAlignment="1">
      <alignment vertical="center"/>
    </xf>
    <xf numFmtId="164" fontId="21" fillId="0" borderId="3" xfId="4" applyNumberFormat="1" applyFont="1" applyBorder="1" applyAlignment="1">
      <alignment vertical="center"/>
    </xf>
    <xf numFmtId="164" fontId="7" fillId="0" borderId="3" xfId="4" applyNumberFormat="1" applyFont="1" applyBorder="1" applyAlignment="1">
      <alignment vertical="center"/>
    </xf>
    <xf numFmtId="164" fontId="7" fillId="0" borderId="4" xfId="4" applyNumberFormat="1" applyFont="1" applyBorder="1" applyAlignment="1">
      <alignment vertical="center"/>
    </xf>
    <xf numFmtId="164" fontId="7" fillId="0" borderId="4" xfId="4" applyNumberFormat="1" applyFont="1" applyFill="1" applyBorder="1" applyAlignment="1">
      <alignment vertical="center"/>
    </xf>
    <xf numFmtId="166" fontId="20" fillId="0" borderId="3" xfId="1" applyNumberFormat="1" applyFont="1" applyBorder="1" applyAlignment="1">
      <alignment vertical="center"/>
    </xf>
    <xf numFmtId="165" fontId="20" fillId="0" borderId="3" xfId="1" applyNumberFormat="1" applyFont="1" applyBorder="1" applyAlignment="1">
      <alignment vertical="center"/>
    </xf>
    <xf numFmtId="165" fontId="7" fillId="0" borderId="3" xfId="1" applyNumberFormat="1" applyFont="1" applyBorder="1" applyAlignment="1">
      <alignment vertical="center"/>
    </xf>
    <xf numFmtId="164" fontId="7" fillId="0" borderId="10" xfId="4" applyNumberFormat="1" applyFont="1" applyBorder="1" applyAlignment="1">
      <alignment vertical="center"/>
    </xf>
    <xf numFmtId="165" fontId="7" fillId="0" borderId="10" xfId="1" applyNumberFormat="1" applyFont="1" applyBorder="1" applyAlignment="1">
      <alignment vertical="center"/>
    </xf>
    <xf numFmtId="164" fontId="7" fillId="0" borderId="0" xfId="1" applyNumberFormat="1" applyFont="1" applyAlignment="1">
      <alignment vertical="center"/>
    </xf>
    <xf numFmtId="164" fontId="20" fillId="0" borderId="3" xfId="4" applyNumberFormat="1" applyFont="1" applyBorder="1" applyAlignment="1">
      <alignment horizontal="right" vertical="center"/>
    </xf>
    <xf numFmtId="164" fontId="7" fillId="0" borderId="10" xfId="4" applyNumberFormat="1" applyFont="1" applyBorder="1" applyAlignment="1">
      <alignment horizontal="left" vertical="center"/>
    </xf>
    <xf numFmtId="0" fontId="5" fillId="0" borderId="0" xfId="1" applyFont="1"/>
    <xf numFmtId="164" fontId="20" fillId="0" borderId="5" xfId="4" applyNumberFormat="1" applyFont="1" applyBorder="1" applyAlignment="1">
      <alignment vertical="center"/>
    </xf>
    <xf numFmtId="164" fontId="21" fillId="0" borderId="5" xfId="4" applyNumberFormat="1" applyFont="1" applyBorder="1" applyAlignment="1">
      <alignment vertical="center"/>
    </xf>
    <xf numFmtId="164" fontId="7" fillId="0" borderId="5" xfId="4" applyNumberFormat="1" applyFont="1" applyBorder="1" applyAlignment="1">
      <alignment vertical="center"/>
    </xf>
    <xf numFmtId="166" fontId="20" fillId="0" borderId="5" xfId="1" applyNumberFormat="1" applyFont="1" applyBorder="1" applyAlignment="1">
      <alignment vertical="center"/>
    </xf>
    <xf numFmtId="165" fontId="20" fillId="0" borderId="5" xfId="1" applyNumberFormat="1" applyFont="1" applyBorder="1" applyAlignment="1">
      <alignment vertical="center"/>
    </xf>
    <xf numFmtId="165" fontId="7" fillId="0" borderId="5" xfId="1" applyNumberFormat="1" applyFont="1" applyBorder="1" applyAlignment="1">
      <alignment vertical="center"/>
    </xf>
    <xf numFmtId="164" fontId="7" fillId="0" borderId="11" xfId="4" applyNumberFormat="1" applyFont="1" applyBorder="1" applyAlignment="1">
      <alignment vertical="center"/>
    </xf>
    <xf numFmtId="165" fontId="7" fillId="0" borderId="11" xfId="1" applyNumberFormat="1" applyFont="1" applyBorder="1" applyAlignment="1">
      <alignment vertical="center"/>
    </xf>
    <xf numFmtId="164" fontId="20" fillId="0" borderId="5" xfId="4" applyNumberFormat="1" applyFont="1" applyBorder="1" applyAlignment="1">
      <alignment horizontal="right" vertical="center"/>
    </xf>
    <xf numFmtId="164" fontId="7" fillId="0" borderId="11" xfId="4" applyNumberFormat="1" applyFont="1" applyBorder="1" applyAlignment="1">
      <alignment horizontal="left" vertical="center"/>
    </xf>
    <xf numFmtId="0" fontId="14" fillId="0" borderId="0" xfId="3" applyFont="1" applyAlignment="1">
      <alignment horizontal="left" vertical="center"/>
    </xf>
    <xf numFmtId="0" fontId="22" fillId="0" borderId="4" xfId="3" applyFont="1" applyBorder="1" applyAlignment="1">
      <alignment horizontal="left" vertical="center"/>
    </xf>
    <xf numFmtId="164" fontId="4" fillId="0" borderId="5" xfId="4" applyNumberFormat="1" applyFont="1" applyBorder="1" applyAlignment="1">
      <alignment horizontal="center" vertical="center"/>
    </xf>
    <xf numFmtId="164" fontId="13" fillId="0" borderId="5" xfId="4" applyNumberFormat="1" applyFont="1" applyBorder="1" applyAlignment="1">
      <alignment vertical="center"/>
    </xf>
    <xf numFmtId="164" fontId="23" fillId="0" borderId="5" xfId="4" applyNumberFormat="1" applyFont="1" applyBorder="1" applyAlignment="1">
      <alignment vertical="center"/>
    </xf>
    <xf numFmtId="164" fontId="13" fillId="0" borderId="5" xfId="4" applyNumberFormat="1" applyFont="1" applyFill="1" applyBorder="1" applyAlignment="1">
      <alignment vertical="center"/>
    </xf>
    <xf numFmtId="0" fontId="14" fillId="0" borderId="0" xfId="1" applyFont="1" applyAlignment="1">
      <alignment vertical="center"/>
    </xf>
    <xf numFmtId="166" fontId="13" fillId="0" borderId="5" xfId="1" applyNumberFormat="1" applyFont="1" applyBorder="1" applyAlignment="1">
      <alignment vertical="center"/>
    </xf>
    <xf numFmtId="165" fontId="13" fillId="0" borderId="5" xfId="1" applyNumberFormat="1" applyFont="1" applyBorder="1" applyAlignment="1">
      <alignment vertical="center"/>
    </xf>
    <xf numFmtId="166" fontId="24" fillId="0" borderId="0" xfId="1" applyNumberFormat="1" applyFont="1" applyAlignment="1">
      <alignment vertical="center"/>
    </xf>
    <xf numFmtId="164" fontId="13" fillId="0" borderId="11" xfId="4" applyNumberFormat="1" applyFont="1" applyBorder="1" applyAlignment="1">
      <alignment vertical="center"/>
    </xf>
    <xf numFmtId="165" fontId="13" fillId="0" borderId="11" xfId="1" applyNumberFormat="1" applyFont="1" applyBorder="1" applyAlignment="1">
      <alignment vertical="center"/>
    </xf>
    <xf numFmtId="164" fontId="20" fillId="0" borderId="0" xfId="1" applyNumberFormat="1" applyFont="1" applyAlignment="1">
      <alignment vertical="center"/>
    </xf>
    <xf numFmtId="164" fontId="13" fillId="0" borderId="5" xfId="4" applyNumberFormat="1" applyFont="1" applyBorder="1" applyAlignment="1">
      <alignment horizontal="center" vertical="center"/>
    </xf>
    <xf numFmtId="164" fontId="13" fillId="0" borderId="11" xfId="4" applyNumberFormat="1" applyFont="1" applyBorder="1" applyAlignment="1">
      <alignment horizontal="left" vertical="center"/>
    </xf>
    <xf numFmtId="0" fontId="8" fillId="0" borderId="0" xfId="1"/>
    <xf numFmtId="0" fontId="9" fillId="0" borderId="0" xfId="3" applyFont="1" applyAlignment="1">
      <alignment horizontal="left" vertical="center"/>
    </xf>
    <xf numFmtId="0" fontId="16" fillId="0" borderId="4" xfId="3" applyFont="1" applyBorder="1" applyAlignment="1">
      <alignment horizontal="left" vertical="center"/>
    </xf>
    <xf numFmtId="0" fontId="4" fillId="0" borderId="5" xfId="1" applyFont="1" applyBorder="1" applyAlignment="1">
      <alignment horizontal="left" vertical="center"/>
    </xf>
    <xf numFmtId="164" fontId="4" fillId="0" borderId="5" xfId="4" applyNumberFormat="1" applyFont="1" applyBorder="1" applyAlignment="1">
      <alignment vertical="center"/>
    </xf>
    <xf numFmtId="164" fontId="4" fillId="0" borderId="5" xfId="4" applyNumberFormat="1" applyFont="1" applyFill="1" applyBorder="1" applyAlignment="1">
      <alignment vertical="center"/>
    </xf>
    <xf numFmtId="0" fontId="9" fillId="0" borderId="0" xfId="1" applyFont="1" applyAlignment="1">
      <alignment vertical="center"/>
    </xf>
    <xf numFmtId="165" fontId="4" fillId="0" borderId="5" xfId="1" applyNumberFormat="1" applyFont="1" applyBorder="1" applyAlignment="1">
      <alignment vertical="center"/>
    </xf>
    <xf numFmtId="164" fontId="4" fillId="0" borderId="11" xfId="4" applyNumberFormat="1" applyFont="1" applyBorder="1" applyAlignment="1">
      <alignment vertical="center"/>
    </xf>
    <xf numFmtId="165" fontId="4" fillId="0" borderId="11" xfId="1" applyNumberFormat="1" applyFont="1" applyBorder="1" applyAlignment="1">
      <alignment vertical="center"/>
    </xf>
    <xf numFmtId="164" fontId="13" fillId="0" borderId="5" xfId="4" applyNumberFormat="1" applyFont="1" applyBorder="1" applyAlignment="1">
      <alignment horizontal="right" vertical="center"/>
    </xf>
    <xf numFmtId="164" fontId="4" fillId="0" borderId="11" xfId="4" applyNumberFormat="1" applyFont="1" applyBorder="1" applyAlignment="1">
      <alignment horizontal="left" vertical="center"/>
    </xf>
    <xf numFmtId="0" fontId="22" fillId="0" borderId="0" xfId="3" applyFont="1" applyAlignment="1">
      <alignment horizontal="left" vertical="center"/>
    </xf>
    <xf numFmtId="165" fontId="10" fillId="0" borderId="5" xfId="1" applyNumberFormat="1" applyFont="1" applyBorder="1" applyAlignment="1">
      <alignment vertical="center"/>
    </xf>
    <xf numFmtId="165" fontId="20" fillId="0" borderId="11" xfId="1" applyNumberFormat="1" applyFont="1" applyBorder="1" applyAlignment="1">
      <alignment vertical="center"/>
    </xf>
    <xf numFmtId="0" fontId="11" fillId="0" borderId="0" xfId="3" applyFont="1" applyAlignment="1">
      <alignment horizontal="left" vertical="center"/>
    </xf>
    <xf numFmtId="0" fontId="25" fillId="0" borderId="0" xfId="3" applyFont="1" applyAlignment="1">
      <alignment horizontal="left" vertical="center"/>
    </xf>
    <xf numFmtId="164" fontId="26" fillId="0" borderId="5" xfId="4" applyNumberFormat="1" applyFont="1" applyBorder="1" applyAlignment="1">
      <alignment horizontal="center" vertical="center"/>
    </xf>
    <xf numFmtId="164" fontId="10" fillId="0" borderId="5" xfId="4" applyNumberFormat="1" applyFont="1" applyBorder="1" applyAlignment="1">
      <alignment vertical="center"/>
    </xf>
    <xf numFmtId="164" fontId="10" fillId="0" borderId="5" xfId="4" applyNumberFormat="1" applyFont="1" applyFill="1" applyBorder="1" applyAlignment="1">
      <alignment vertical="center"/>
    </xf>
    <xf numFmtId="0" fontId="11" fillId="0" borderId="0" xfId="1" applyFont="1" applyAlignment="1">
      <alignment vertical="center"/>
    </xf>
    <xf numFmtId="166" fontId="27" fillId="0" borderId="0" xfId="1" applyNumberFormat="1" applyFont="1" applyAlignment="1">
      <alignment vertical="center"/>
    </xf>
    <xf numFmtId="164" fontId="10" fillId="0" borderId="11" xfId="4" applyNumberFormat="1" applyFont="1" applyBorder="1" applyAlignment="1">
      <alignment vertical="center"/>
    </xf>
    <xf numFmtId="165" fontId="10" fillId="0" borderId="11" xfId="1" applyNumberFormat="1" applyFont="1" applyBorder="1" applyAlignment="1">
      <alignment vertical="center"/>
    </xf>
    <xf numFmtId="164" fontId="10" fillId="0" borderId="0" xfId="1" applyNumberFormat="1" applyFont="1" applyAlignment="1">
      <alignment vertical="center"/>
    </xf>
    <xf numFmtId="164" fontId="10" fillId="0" borderId="11" xfId="4" applyNumberFormat="1" applyFont="1" applyBorder="1" applyAlignment="1">
      <alignment horizontal="left" vertical="center"/>
    </xf>
    <xf numFmtId="0" fontId="28" fillId="0" borderId="0" xfId="1" applyFont="1"/>
    <xf numFmtId="164" fontId="29" fillId="0" borderId="5" xfId="1" applyNumberFormat="1" applyFont="1" applyBorder="1" applyAlignment="1">
      <alignment horizontal="right" vertical="center"/>
    </xf>
    <xf numFmtId="164" fontId="21" fillId="0" borderId="5" xfId="1" applyNumberFormat="1" applyFont="1" applyBorder="1" applyAlignment="1">
      <alignment horizontal="right" vertical="center"/>
    </xf>
    <xf numFmtId="164" fontId="12" fillId="0" borderId="5" xfId="1" applyNumberFormat="1" applyFont="1" applyBorder="1" applyAlignment="1">
      <alignment horizontal="right" vertical="center"/>
    </xf>
    <xf numFmtId="164" fontId="12" fillId="0" borderId="4" xfId="1" applyNumberFormat="1" applyFont="1" applyBorder="1" applyAlignment="1">
      <alignment horizontal="right" vertical="center"/>
    </xf>
    <xf numFmtId="164" fontId="12" fillId="0" borderId="11" xfId="1" applyNumberFormat="1" applyFont="1" applyBorder="1" applyAlignment="1">
      <alignment horizontal="right" vertical="center"/>
    </xf>
    <xf numFmtId="164" fontId="12" fillId="0" borderId="11" xfId="1" applyNumberFormat="1" applyFont="1" applyBorder="1" applyAlignment="1">
      <alignment horizontal="left" vertical="center"/>
    </xf>
    <xf numFmtId="0" fontId="30" fillId="0" borderId="0" xfId="3" applyFont="1" applyAlignment="1">
      <alignment horizontal="left" vertical="center"/>
    </xf>
    <xf numFmtId="0" fontId="31" fillId="0" borderId="0" xfId="3" applyFont="1" applyAlignment="1">
      <alignment horizontal="left" vertical="center"/>
    </xf>
    <xf numFmtId="0" fontId="4" fillId="0" borderId="5" xfId="1" applyFont="1" applyBorder="1" applyAlignment="1">
      <alignment horizontal="center" vertical="center"/>
    </xf>
    <xf numFmtId="164" fontId="7" fillId="0" borderId="4" xfId="4" applyNumberFormat="1" applyFont="1" applyFill="1" applyBorder="1" applyAlignment="1">
      <alignment vertical="center" wrapText="1"/>
    </xf>
    <xf numFmtId="164" fontId="7" fillId="0" borderId="5" xfId="4" applyNumberFormat="1" applyFont="1" applyFill="1" applyBorder="1" applyAlignment="1">
      <alignment vertical="center"/>
    </xf>
    <xf numFmtId="164" fontId="13" fillId="0" borderId="7" xfId="4" applyNumberFormat="1" applyFont="1" applyBorder="1" applyAlignment="1">
      <alignment vertical="center"/>
    </xf>
    <xf numFmtId="164" fontId="4" fillId="0" borderId="7" xfId="4" applyNumberFormat="1" applyFont="1" applyBorder="1" applyAlignment="1">
      <alignment vertical="center"/>
    </xf>
    <xf numFmtId="164" fontId="4" fillId="0" borderId="7" xfId="4" applyNumberFormat="1" applyFont="1" applyFill="1" applyBorder="1" applyAlignment="1">
      <alignment vertical="center"/>
    </xf>
    <xf numFmtId="164" fontId="13" fillId="0" borderId="7" xfId="4" applyNumberFormat="1" applyFont="1" applyBorder="1" applyAlignment="1">
      <alignment horizontal="right" vertical="center"/>
    </xf>
    <xf numFmtId="0" fontId="4" fillId="0" borderId="6" xfId="1" quotePrefix="1" applyFont="1" applyBorder="1" applyAlignment="1">
      <alignment horizontal="center" vertical="center"/>
    </xf>
    <xf numFmtId="164" fontId="13" fillId="0" borderId="6" xfId="4" applyNumberFormat="1" applyFont="1" applyBorder="1" applyAlignment="1">
      <alignment vertical="center"/>
    </xf>
    <xf numFmtId="164" fontId="4" fillId="0" borderId="6" xfId="4" applyNumberFormat="1" applyFont="1" applyBorder="1" applyAlignment="1">
      <alignment vertical="center"/>
    </xf>
    <xf numFmtId="164" fontId="4" fillId="0" borderId="6" xfId="4" applyNumberFormat="1" applyFont="1" applyFill="1" applyBorder="1" applyAlignment="1">
      <alignment vertical="center"/>
    </xf>
    <xf numFmtId="166" fontId="13" fillId="0" borderId="6" xfId="1" applyNumberFormat="1" applyFont="1" applyBorder="1" applyAlignment="1">
      <alignment vertical="center"/>
    </xf>
    <xf numFmtId="165" fontId="13" fillId="0" borderId="6" xfId="1" applyNumberFormat="1" applyFont="1" applyBorder="1" applyAlignment="1">
      <alignment vertical="center"/>
    </xf>
    <xf numFmtId="165" fontId="4" fillId="0" borderId="6" xfId="1" applyNumberFormat="1" applyFont="1" applyBorder="1" applyAlignment="1">
      <alignment vertical="center"/>
    </xf>
    <xf numFmtId="164" fontId="4" fillId="0" borderId="12" xfId="4" applyNumberFormat="1" applyFont="1" applyBorder="1" applyAlignment="1">
      <alignment vertical="center"/>
    </xf>
    <xf numFmtId="165" fontId="4" fillId="0" borderId="12" xfId="1" applyNumberFormat="1" applyFont="1" applyBorder="1" applyAlignment="1">
      <alignment vertical="center"/>
    </xf>
    <xf numFmtId="164" fontId="4" fillId="0" borderId="0" xfId="1" applyNumberFormat="1" applyFont="1" applyAlignment="1">
      <alignment vertical="center"/>
    </xf>
    <xf numFmtId="164" fontId="13" fillId="0" borderId="6" xfId="4" applyNumberFormat="1" applyFont="1" applyBorder="1" applyAlignment="1">
      <alignment horizontal="right" vertical="center"/>
    </xf>
    <xf numFmtId="164" fontId="4" fillId="0" borderId="12" xfId="4" applyNumberFormat="1" applyFont="1" applyBorder="1" applyAlignment="1">
      <alignment horizontal="left" vertical="center"/>
    </xf>
    <xf numFmtId="0" fontId="17" fillId="0" borderId="13" xfId="1" applyFont="1" applyBorder="1" applyAlignment="1">
      <alignment vertical="center"/>
    </xf>
    <xf numFmtId="164" fontId="7" fillId="0" borderId="0" xfId="1" applyNumberFormat="1" applyFont="1" applyAlignment="1">
      <alignment horizontal="left" vertical="center"/>
    </xf>
    <xf numFmtId="164" fontId="20" fillId="0" borderId="3" xfId="4" applyNumberFormat="1" applyFont="1" applyFill="1" applyBorder="1" applyAlignment="1">
      <alignment vertical="center"/>
    </xf>
    <xf numFmtId="164" fontId="21" fillId="0" borderId="3" xfId="4" applyNumberFormat="1" applyFont="1" applyFill="1" applyBorder="1" applyAlignment="1">
      <alignment vertical="center"/>
    </xf>
    <xf numFmtId="164" fontId="7" fillId="0" borderId="3" xfId="4" applyNumberFormat="1" applyFont="1" applyFill="1" applyBorder="1" applyAlignment="1">
      <alignment vertical="center"/>
    </xf>
    <xf numFmtId="164" fontId="20" fillId="0" borderId="5" xfId="4" applyNumberFormat="1" applyFont="1" applyFill="1" applyBorder="1" applyAlignment="1">
      <alignment vertical="center"/>
    </xf>
    <xf numFmtId="164" fontId="21" fillId="0" borderId="5" xfId="4" applyNumberFormat="1" applyFont="1" applyFill="1" applyBorder="1" applyAlignment="1">
      <alignment vertical="center"/>
    </xf>
    <xf numFmtId="164" fontId="23" fillId="0" borderId="5" xfId="4" applyNumberFormat="1" applyFont="1" applyFill="1" applyBorder="1" applyAlignment="1">
      <alignment vertical="center"/>
    </xf>
    <xf numFmtId="0" fontId="24" fillId="0" borderId="0" xfId="1" applyFont="1" applyAlignment="1">
      <alignment vertical="center"/>
    </xf>
    <xf numFmtId="0" fontId="27" fillId="0" borderId="0" xfId="1" applyFont="1" applyAlignment="1">
      <alignment vertical="center"/>
    </xf>
    <xf numFmtId="164" fontId="13" fillId="0" borderId="7" xfId="4" applyNumberFormat="1" applyFont="1" applyFill="1" applyBorder="1" applyAlignment="1">
      <alignment vertical="center"/>
    </xf>
    <xf numFmtId="164" fontId="13" fillId="0" borderId="6" xfId="4" applyNumberFormat="1" applyFont="1" applyFill="1" applyBorder="1" applyAlignment="1">
      <alignment vertical="center"/>
    </xf>
    <xf numFmtId="0" fontId="13" fillId="0" borderId="0" xfId="1" applyFont="1" applyAlignment="1">
      <alignment horizontal="center" vertical="center"/>
    </xf>
    <xf numFmtId="0" fontId="32" fillId="0" borderId="0" xfId="1" applyFont="1"/>
    <xf numFmtId="164" fontId="5" fillId="0" borderId="0" xfId="1" applyNumberFormat="1" applyFont="1"/>
    <xf numFmtId="4" fontId="7" fillId="0" borderId="0" xfId="1" applyNumberFormat="1" applyFont="1" applyAlignment="1">
      <alignment vertical="center"/>
    </xf>
    <xf numFmtId="0" fontId="20" fillId="0" borderId="0" xfId="1" applyFont="1" applyAlignment="1">
      <alignment horizontal="center" vertical="center"/>
    </xf>
    <xf numFmtId="166" fontId="20" fillId="0" borderId="0" xfId="1" applyNumberFormat="1" applyFont="1" applyAlignment="1">
      <alignment vertical="center"/>
    </xf>
    <xf numFmtId="167" fontId="20" fillId="0" borderId="0" xfId="4" applyNumberFormat="1" applyFont="1" applyBorder="1" applyAlignment="1">
      <alignment vertical="center"/>
    </xf>
    <xf numFmtId="0" fontId="5" fillId="0" borderId="0" xfId="1" applyFont="1" applyAlignment="1">
      <alignment horizontal="left"/>
    </xf>
    <xf numFmtId="167" fontId="13" fillId="0" borderId="0" xfId="4" applyNumberFormat="1" applyFont="1" applyBorder="1" applyAlignment="1">
      <alignment vertical="center"/>
    </xf>
    <xf numFmtId="166" fontId="13" fillId="0" borderId="0" xfId="1" applyNumberFormat="1" applyFont="1" applyAlignment="1">
      <alignment vertical="center"/>
    </xf>
    <xf numFmtId="1" fontId="2" fillId="0" borderId="0" xfId="1" applyNumberFormat="1" applyFont="1" applyAlignment="1">
      <alignment vertical="center"/>
    </xf>
    <xf numFmtId="0" fontId="32" fillId="0" borderId="0" xfId="2" applyFont="1" applyAlignment="1">
      <alignment horizontal="right" vertical="top"/>
    </xf>
    <xf numFmtId="0" fontId="33" fillId="0" borderId="0" xfId="2" applyFont="1"/>
    <xf numFmtId="1" fontId="1" fillId="0" borderId="0" xfId="1" applyNumberFormat="1" applyFont="1" applyAlignment="1">
      <alignment horizontal="center" vertical="center"/>
    </xf>
    <xf numFmtId="0" fontId="34" fillId="0" borderId="0" xfId="2" applyFont="1" applyAlignment="1">
      <alignment horizontal="center"/>
    </xf>
    <xf numFmtId="0" fontId="1" fillId="0" borderId="0" xfId="2" applyFont="1" applyAlignment="1">
      <alignment horizontal="center"/>
    </xf>
    <xf numFmtId="0" fontId="1" fillId="2" borderId="0" xfId="2" applyFont="1" applyFill="1" applyAlignment="1">
      <alignment horizontal="center"/>
    </xf>
    <xf numFmtId="0" fontId="9" fillId="0" borderId="0" xfId="1" applyFont="1" applyAlignment="1">
      <alignment horizontal="center"/>
    </xf>
    <xf numFmtId="0" fontId="5" fillId="0" borderId="0" xfId="1" applyFont="1" applyAlignment="1">
      <alignment shrinkToFit="1"/>
    </xf>
    <xf numFmtId="164" fontId="32" fillId="0" borderId="0" xfId="1" applyNumberFormat="1" applyFont="1"/>
    <xf numFmtId="164" fontId="20" fillId="0" borderId="0" xfId="1" applyNumberFormat="1" applyFont="1"/>
    <xf numFmtId="164" fontId="7" fillId="0" borderId="0" xfId="1" applyNumberFormat="1" applyFont="1"/>
    <xf numFmtId="164" fontId="35" fillId="0" borderId="0" xfId="1" applyNumberFormat="1" applyFont="1"/>
    <xf numFmtId="0" fontId="5" fillId="2" borderId="0" xfId="1" applyFont="1" applyFill="1"/>
    <xf numFmtId="0" fontId="34" fillId="0" borderId="0" xfId="1" applyFont="1" applyAlignment="1">
      <alignment horizontal="center" vertical="center"/>
    </xf>
    <xf numFmtId="0" fontId="38" fillId="0" borderId="0" xfId="1" applyFont="1"/>
    <xf numFmtId="0" fontId="34" fillId="0" borderId="8" xfId="1" applyFont="1" applyBorder="1" applyAlignment="1">
      <alignment horizontal="center" vertical="center"/>
    </xf>
    <xf numFmtId="0" fontId="39" fillId="0" borderId="0" xfId="1" applyFont="1" applyAlignment="1">
      <alignment horizontal="right" vertical="top"/>
    </xf>
    <xf numFmtId="0" fontId="34" fillId="0" borderId="8" xfId="1" applyFont="1" applyBorder="1" applyAlignment="1">
      <alignment horizontal="center" vertical="top"/>
    </xf>
    <xf numFmtId="0" fontId="32" fillId="0" borderId="0" xfId="1" applyFont="1" applyAlignment="1">
      <alignment vertical="center"/>
    </xf>
    <xf numFmtId="4" fontId="8" fillId="0" borderId="0" xfId="1" applyNumberFormat="1"/>
    <xf numFmtId="0" fontId="34" fillId="0" borderId="13" xfId="1" applyFont="1" applyBorder="1" applyAlignment="1">
      <alignment horizontal="center" vertical="center"/>
    </xf>
    <xf numFmtId="0" fontId="32" fillId="0" borderId="0" xfId="1" applyFont="1" applyAlignment="1">
      <alignment horizontal="right" vertical="center"/>
    </xf>
    <xf numFmtId="164" fontId="8" fillId="0" borderId="0" xfId="1" applyNumberFormat="1"/>
    <xf numFmtId="0" fontId="39" fillId="0" borderId="0" xfId="1" applyFont="1" applyAlignment="1">
      <alignment vertical="center"/>
    </xf>
    <xf numFmtId="166" fontId="7" fillId="0" borderId="3" xfId="1" applyNumberFormat="1" applyFont="1" applyBorder="1" applyAlignment="1">
      <alignment vertical="center"/>
    </xf>
    <xf numFmtId="166" fontId="4" fillId="0" borderId="5" xfId="1" applyNumberFormat="1" applyFont="1" applyBorder="1" applyAlignment="1">
      <alignment vertical="center"/>
    </xf>
    <xf numFmtId="0" fontId="32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40" fillId="0" borderId="0" xfId="1" applyFont="1"/>
    <xf numFmtId="164" fontId="20" fillId="0" borderId="5" xfId="4" applyNumberFormat="1" applyFont="1" applyBorder="1" applyAlignment="1">
      <alignment vertical="center" wrapText="1"/>
    </xf>
    <xf numFmtId="167" fontId="32" fillId="0" borderId="0" xfId="1" applyNumberFormat="1" applyFont="1" applyAlignment="1">
      <alignment vertical="center"/>
    </xf>
    <xf numFmtId="167" fontId="20" fillId="0" borderId="0" xfId="4" applyNumberFormat="1" applyFont="1" applyBorder="1" applyAlignment="1">
      <alignment vertical="center" shrinkToFit="1"/>
    </xf>
    <xf numFmtId="167" fontId="14" fillId="0" borderId="0" xfId="1" applyNumberFormat="1" applyFont="1" applyAlignment="1">
      <alignment vertical="center"/>
    </xf>
    <xf numFmtId="0" fontId="42" fillId="0" borderId="0" xfId="5" applyFont="1" applyAlignment="1">
      <alignment horizontal="center" vertical="center" wrapText="1"/>
    </xf>
    <xf numFmtId="0" fontId="43" fillId="0" borderId="0" xfId="5" applyFont="1" applyAlignment="1">
      <alignment vertical="center"/>
    </xf>
    <xf numFmtId="0" fontId="42" fillId="0" borderId="0" xfId="5" applyFont="1" applyAlignment="1">
      <alignment horizontal="center" vertical="center" wrapText="1"/>
    </xf>
    <xf numFmtId="0" fontId="44" fillId="0" borderId="14" xfId="5" applyFont="1" applyBorder="1" applyAlignment="1">
      <alignment horizontal="center" vertical="center" wrapText="1" shrinkToFit="1"/>
    </xf>
    <xf numFmtId="0" fontId="45" fillId="0" borderId="15" xfId="5" applyFont="1" applyBorder="1" applyAlignment="1">
      <alignment horizontal="center" vertical="center"/>
    </xf>
    <xf numFmtId="0" fontId="45" fillId="0" borderId="16" xfId="5" applyFont="1" applyBorder="1" applyAlignment="1">
      <alignment horizontal="center" vertical="center"/>
    </xf>
    <xf numFmtId="0" fontId="45" fillId="0" borderId="17" xfId="5" applyFont="1" applyBorder="1" applyAlignment="1">
      <alignment horizontal="center" vertical="center"/>
    </xf>
    <xf numFmtId="0" fontId="45" fillId="0" borderId="18" xfId="5" applyFont="1" applyBorder="1" applyAlignment="1">
      <alignment horizontal="center" vertical="center"/>
    </xf>
    <xf numFmtId="0" fontId="44" fillId="0" borderId="19" xfId="5" applyFont="1" applyBorder="1" applyAlignment="1">
      <alignment horizontal="center" vertical="center" wrapText="1" shrinkToFit="1"/>
    </xf>
    <xf numFmtId="0" fontId="45" fillId="0" borderId="14" xfId="5" applyFont="1" applyBorder="1" applyAlignment="1">
      <alignment horizontal="center" vertical="center"/>
    </xf>
    <xf numFmtId="0" fontId="45" fillId="0" borderId="20" xfId="5" applyFont="1" applyBorder="1" applyAlignment="1">
      <alignment horizontal="center" vertical="center"/>
    </xf>
    <xf numFmtId="0" fontId="44" fillId="0" borderId="21" xfId="5" applyFont="1" applyBorder="1" applyAlignment="1">
      <alignment horizontal="center" vertical="center" wrapText="1" shrinkToFit="1"/>
    </xf>
    <xf numFmtId="0" fontId="45" fillId="0" borderId="21" xfId="5" applyFont="1" applyBorder="1" applyAlignment="1">
      <alignment horizontal="center" vertical="center"/>
    </xf>
    <xf numFmtId="0" fontId="45" fillId="0" borderId="22" xfId="5" applyFont="1" applyBorder="1" applyAlignment="1">
      <alignment horizontal="center" vertical="center"/>
    </xf>
    <xf numFmtId="0" fontId="44" fillId="0" borderId="23" xfId="5" applyFont="1" applyBorder="1" applyAlignment="1">
      <alignment vertical="center" shrinkToFit="1"/>
    </xf>
    <xf numFmtId="169" fontId="45" fillId="0" borderId="23" xfId="6" applyNumberFormat="1" applyFont="1" applyFill="1" applyBorder="1" applyAlignment="1">
      <alignment vertical="center"/>
    </xf>
    <xf numFmtId="164" fontId="45" fillId="0" borderId="23" xfId="6" applyNumberFormat="1" applyFont="1" applyFill="1" applyBorder="1" applyAlignment="1">
      <alignment horizontal="right" vertical="center"/>
    </xf>
    <xf numFmtId="164" fontId="45" fillId="0" borderId="23" xfId="6" applyNumberFormat="1" applyFont="1" applyFill="1" applyBorder="1" applyAlignment="1">
      <alignment horizontal="center" vertical="center"/>
    </xf>
    <xf numFmtId="170" fontId="45" fillId="0" borderId="23" xfId="6" applyNumberFormat="1" applyFont="1" applyFill="1" applyBorder="1" applyAlignment="1">
      <alignment horizontal="center" vertical="center"/>
    </xf>
    <xf numFmtId="0" fontId="45" fillId="0" borderId="0" xfId="5" applyFont="1" applyAlignment="1">
      <alignment vertical="center"/>
    </xf>
    <xf numFmtId="0" fontId="44" fillId="0" borderId="24" xfId="5" applyFont="1" applyBorder="1" applyAlignment="1">
      <alignment vertical="center" shrinkToFit="1"/>
    </xf>
    <xf numFmtId="169" fontId="45" fillId="0" borderId="24" xfId="6" applyNumberFormat="1" applyFont="1" applyFill="1" applyBorder="1" applyAlignment="1">
      <alignment vertical="center"/>
    </xf>
    <xf numFmtId="164" fontId="45" fillId="0" borderId="24" xfId="6" applyNumberFormat="1" applyFont="1" applyFill="1" applyBorder="1" applyAlignment="1">
      <alignment horizontal="right" vertical="center"/>
    </xf>
    <xf numFmtId="164" fontId="45" fillId="0" borderId="24" xfId="6" applyNumberFormat="1" applyFont="1" applyFill="1" applyBorder="1" applyAlignment="1">
      <alignment horizontal="center" vertical="center"/>
    </xf>
    <xf numFmtId="170" fontId="45" fillId="0" borderId="24" xfId="6" applyNumberFormat="1" applyFont="1" applyFill="1" applyBorder="1" applyAlignment="1">
      <alignment horizontal="center" vertical="center"/>
    </xf>
    <xf numFmtId="0" fontId="46" fillId="0" borderId="24" xfId="5" applyFont="1" applyBorder="1" applyAlignment="1">
      <alignment vertical="center" shrinkToFit="1"/>
    </xf>
    <xf numFmtId="169" fontId="43" fillId="0" borderId="24" xfId="6" applyNumberFormat="1" applyFont="1" applyFill="1" applyBorder="1" applyAlignment="1">
      <alignment vertical="center"/>
    </xf>
    <xf numFmtId="164" fontId="43" fillId="0" borderId="24" xfId="6" applyNumberFormat="1" applyFont="1" applyFill="1" applyBorder="1" applyAlignment="1">
      <alignment horizontal="right" vertical="center"/>
    </xf>
    <xf numFmtId="164" fontId="43" fillId="0" borderId="24" xfId="6" applyNumberFormat="1" applyFont="1" applyFill="1" applyBorder="1" applyAlignment="1">
      <alignment horizontal="center" vertical="center"/>
    </xf>
    <xf numFmtId="170" fontId="43" fillId="0" borderId="24" xfId="6" applyNumberFormat="1" applyFont="1" applyFill="1" applyBorder="1" applyAlignment="1">
      <alignment horizontal="center" vertical="center"/>
    </xf>
    <xf numFmtId="169" fontId="43" fillId="0" borderId="24" xfId="6" applyNumberFormat="1" applyFont="1" applyFill="1" applyBorder="1" applyAlignment="1">
      <alignment horizontal="right" vertical="center"/>
    </xf>
    <xf numFmtId="0" fontId="44" fillId="0" borderId="25" xfId="5" applyFont="1" applyBorder="1" applyAlignment="1">
      <alignment vertical="center" shrinkToFit="1"/>
    </xf>
    <xf numFmtId="169" fontId="45" fillId="0" borderId="25" xfId="6" applyNumberFormat="1" applyFont="1" applyFill="1" applyBorder="1" applyAlignment="1">
      <alignment vertical="center"/>
    </xf>
    <xf numFmtId="169" fontId="45" fillId="0" borderId="25" xfId="6" applyNumberFormat="1" applyFont="1" applyFill="1" applyBorder="1" applyAlignment="1">
      <alignment horizontal="right" vertical="center"/>
    </xf>
    <xf numFmtId="1" fontId="47" fillId="0" borderId="0" xfId="5" applyNumberFormat="1" applyFont="1" applyAlignment="1">
      <alignment vertical="center"/>
    </xf>
    <xf numFmtId="0" fontId="48" fillId="0" borderId="0" xfId="5" applyFont="1" applyAlignment="1">
      <alignment vertical="center"/>
    </xf>
    <xf numFmtId="0" fontId="46" fillId="0" borderId="0" xfId="5" applyFont="1" applyAlignment="1">
      <alignment vertical="center" wrapText="1"/>
    </xf>
    <xf numFmtId="43" fontId="43" fillId="0" borderId="0" xfId="5" applyNumberFormat="1" applyFont="1" applyAlignment="1">
      <alignment vertical="center"/>
    </xf>
    <xf numFmtId="43" fontId="43" fillId="4" borderId="0" xfId="5" applyNumberFormat="1" applyFont="1" applyFill="1" applyAlignment="1">
      <alignment vertical="center"/>
    </xf>
    <xf numFmtId="0" fontId="42" fillId="0" borderId="8" xfId="5" applyFont="1" applyBorder="1" applyAlignment="1">
      <alignment horizontal="center" vertical="center"/>
    </xf>
    <xf numFmtId="0" fontId="43" fillId="0" borderId="0" xfId="5" applyFont="1"/>
    <xf numFmtId="0" fontId="44" fillId="0" borderId="15" xfId="5" applyFont="1" applyBorder="1" applyAlignment="1">
      <alignment horizontal="center" vertical="center" shrinkToFit="1"/>
    </xf>
    <xf numFmtId="0" fontId="45" fillId="0" borderId="26" xfId="5" applyFont="1" applyBorder="1" applyAlignment="1">
      <alignment horizontal="center" vertical="center"/>
    </xf>
    <xf numFmtId="0" fontId="45" fillId="0" borderId="27" xfId="5" applyFont="1" applyBorder="1" applyAlignment="1">
      <alignment horizontal="center" vertical="center"/>
    </xf>
    <xf numFmtId="0" fontId="49" fillId="0" borderId="23" xfId="5" applyFont="1" applyBorder="1" applyAlignment="1">
      <alignment vertical="center" shrinkToFit="1"/>
    </xf>
    <xf numFmtId="169" fontId="45" fillId="0" borderId="23" xfId="6" applyNumberFormat="1" applyFont="1" applyBorder="1" applyAlignment="1">
      <alignment horizontal="right" vertical="center"/>
    </xf>
    <xf numFmtId="169" fontId="45" fillId="0" borderId="23" xfId="6" applyNumberFormat="1" applyFont="1" applyFill="1" applyBorder="1" applyAlignment="1">
      <alignment horizontal="right" vertical="center"/>
    </xf>
    <xf numFmtId="170" fontId="45" fillId="0" borderId="23" xfId="6" applyNumberFormat="1" applyFont="1" applyBorder="1" applyAlignment="1">
      <alignment horizontal="center" vertical="center"/>
    </xf>
    <xf numFmtId="0" fontId="49" fillId="0" borderId="24" xfId="5" applyFont="1" applyBorder="1" applyAlignment="1">
      <alignment vertical="center" shrinkToFit="1"/>
    </xf>
    <xf numFmtId="169" fontId="45" fillId="0" borderId="24" xfId="6" applyNumberFormat="1" applyFont="1" applyBorder="1" applyAlignment="1">
      <alignment horizontal="right" vertical="center"/>
    </xf>
    <xf numFmtId="169" fontId="45" fillId="0" borderId="24" xfId="6" applyNumberFormat="1" applyFont="1" applyFill="1" applyBorder="1" applyAlignment="1">
      <alignment horizontal="right" vertical="center"/>
    </xf>
    <xf numFmtId="170" fontId="45" fillId="0" borderId="24" xfId="6" applyNumberFormat="1" applyFont="1" applyBorder="1" applyAlignment="1">
      <alignment horizontal="center" vertical="center"/>
    </xf>
    <xf numFmtId="0" fontId="50" fillId="0" borderId="24" xfId="5" applyFont="1" applyBorder="1" applyAlignment="1">
      <alignment vertical="center" shrinkToFit="1"/>
    </xf>
    <xf numFmtId="169" fontId="43" fillId="0" borderId="24" xfId="6" applyNumberFormat="1" applyFont="1" applyBorder="1" applyAlignment="1">
      <alignment horizontal="right" vertical="center"/>
    </xf>
    <xf numFmtId="170" fontId="43" fillId="0" borderId="24" xfId="6" applyNumberFormat="1" applyFont="1" applyBorder="1" applyAlignment="1">
      <alignment horizontal="center" vertical="center"/>
    </xf>
    <xf numFmtId="0" fontId="50" fillId="0" borderId="25" xfId="5" applyFont="1" applyBorder="1" applyAlignment="1">
      <alignment vertical="center" shrinkToFit="1"/>
    </xf>
    <xf numFmtId="169" fontId="43" fillId="0" borderId="25" xfId="6" applyNumberFormat="1" applyFont="1" applyBorder="1" applyAlignment="1">
      <alignment horizontal="right" vertical="center"/>
    </xf>
    <xf numFmtId="169" fontId="43" fillId="0" borderId="25" xfId="6" applyNumberFormat="1" applyFont="1" applyFill="1" applyBorder="1" applyAlignment="1">
      <alignment horizontal="right" vertical="center"/>
    </xf>
    <xf numFmtId="164" fontId="43" fillId="0" borderId="25" xfId="6" applyNumberFormat="1" applyFont="1" applyFill="1" applyBorder="1" applyAlignment="1">
      <alignment horizontal="center" vertical="center"/>
    </xf>
    <xf numFmtId="170" fontId="43" fillId="0" borderId="25" xfId="6" applyNumberFormat="1" applyFont="1" applyFill="1" applyBorder="1" applyAlignment="1">
      <alignment horizontal="center" vertical="center"/>
    </xf>
    <xf numFmtId="170" fontId="43" fillId="0" borderId="25" xfId="6" applyNumberFormat="1" applyFont="1" applyBorder="1" applyAlignment="1">
      <alignment horizontal="center" vertical="center"/>
    </xf>
    <xf numFmtId="0" fontId="46" fillId="0" borderId="0" xfId="5" applyFont="1"/>
    <xf numFmtId="0" fontId="52" fillId="0" borderId="0" xfId="7" applyFont="1" applyAlignment="1">
      <alignment horizontal="center" vertical="center" shrinkToFit="1"/>
    </xf>
    <xf numFmtId="0" fontId="52" fillId="0" borderId="0" xfId="7" applyFont="1" applyAlignment="1">
      <alignment horizontal="center" vertical="center"/>
    </xf>
    <xf numFmtId="0" fontId="53" fillId="0" borderId="0" xfId="7" applyFont="1" applyAlignment="1">
      <alignment horizontal="center" vertical="center"/>
    </xf>
    <xf numFmtId="0" fontId="53" fillId="0" borderId="0" xfId="7" applyFont="1" applyAlignment="1">
      <alignment horizontal="center" vertical="center"/>
    </xf>
    <xf numFmtId="0" fontId="47" fillId="0" borderId="0" xfId="7" applyFont="1"/>
    <xf numFmtId="0" fontId="47" fillId="0" borderId="28" xfId="7" applyFont="1" applyBorder="1" applyAlignment="1">
      <alignment shrinkToFit="1"/>
    </xf>
    <xf numFmtId="0" fontId="44" fillId="0" borderId="29" xfId="5" applyFont="1" applyBorder="1" applyAlignment="1">
      <alignment horizontal="center" vertical="center"/>
    </xf>
    <xf numFmtId="0" fontId="44" fillId="0" borderId="30" xfId="5" applyFont="1" applyBorder="1" applyAlignment="1">
      <alignment horizontal="center" vertical="center"/>
    </xf>
    <xf numFmtId="0" fontId="44" fillId="0" borderId="16" xfId="5" applyFont="1" applyBorder="1" applyAlignment="1">
      <alignment horizontal="center" vertical="center"/>
    </xf>
    <xf numFmtId="0" fontId="44" fillId="0" borderId="17" xfId="5" applyFont="1" applyBorder="1" applyAlignment="1">
      <alignment horizontal="center" vertical="center"/>
    </xf>
    <xf numFmtId="0" fontId="44" fillId="0" borderId="18" xfId="5" applyFont="1" applyBorder="1" applyAlignment="1">
      <alignment horizontal="center" vertical="center"/>
    </xf>
    <xf numFmtId="0" fontId="47" fillId="0" borderId="31" xfId="7" applyFont="1" applyBorder="1" applyAlignment="1">
      <alignment horizontal="center" vertical="center" shrinkToFit="1"/>
    </xf>
    <xf numFmtId="49" fontId="53" fillId="0" borderId="31" xfId="8" applyNumberFormat="1" applyFont="1" applyBorder="1" applyAlignment="1">
      <alignment horizontal="center" vertical="center"/>
    </xf>
    <xf numFmtId="49" fontId="53" fillId="0" borderId="32" xfId="8" applyNumberFormat="1" applyFont="1" applyBorder="1" applyAlignment="1">
      <alignment horizontal="center" vertical="center"/>
    </xf>
    <xf numFmtId="49" fontId="53" fillId="0" borderId="19" xfId="8" applyNumberFormat="1" applyFont="1" applyBorder="1" applyAlignment="1">
      <alignment horizontal="center" vertical="center"/>
    </xf>
    <xf numFmtId="1" fontId="54" fillId="0" borderId="33" xfId="7" applyNumberFormat="1" applyFont="1" applyBorder="1" applyAlignment="1">
      <alignment horizontal="center" vertical="center" shrinkToFit="1"/>
    </xf>
    <xf numFmtId="169" fontId="53" fillId="0" borderId="33" xfId="8" applyNumberFormat="1" applyFont="1" applyBorder="1" applyAlignment="1">
      <alignment horizontal="center" vertical="center"/>
    </xf>
    <xf numFmtId="169" fontId="53" fillId="0" borderId="34" xfId="8" applyNumberFormat="1" applyFont="1" applyBorder="1" applyAlignment="1">
      <alignment horizontal="center" vertical="center"/>
    </xf>
    <xf numFmtId="169" fontId="53" fillId="0" borderId="35" xfId="8" applyNumberFormat="1" applyFont="1" applyBorder="1" applyAlignment="1">
      <alignment horizontal="center" vertical="center"/>
    </xf>
    <xf numFmtId="3" fontId="53" fillId="0" borderId="36" xfId="7" applyNumberFormat="1" applyFont="1" applyBorder="1" applyAlignment="1">
      <alignment vertical="center" shrinkToFit="1"/>
    </xf>
    <xf numFmtId="169" fontId="53" fillId="0" borderId="36" xfId="8" applyNumberFormat="1" applyFont="1" applyBorder="1" applyAlignment="1">
      <alignment vertical="center"/>
    </xf>
    <xf numFmtId="171" fontId="53" fillId="0" borderId="36" xfId="7" applyNumberFormat="1" applyFont="1" applyBorder="1" applyAlignment="1">
      <alignment vertical="center"/>
    </xf>
    <xf numFmtId="164" fontId="53" fillId="0" borderId="36" xfId="7" applyNumberFormat="1" applyFont="1" applyBorder="1" applyAlignment="1">
      <alignment vertical="center"/>
    </xf>
    <xf numFmtId="164" fontId="53" fillId="0" borderId="37" xfId="7" applyNumberFormat="1" applyFont="1" applyBorder="1" applyAlignment="1">
      <alignment vertical="center"/>
    </xf>
    <xf numFmtId="164" fontId="53" fillId="0" borderId="38" xfId="7" applyNumberFormat="1" applyFont="1" applyBorder="1" applyAlignment="1">
      <alignment vertical="center"/>
    </xf>
    <xf numFmtId="164" fontId="46" fillId="0" borderId="39" xfId="6" applyNumberFormat="1" applyFont="1" applyFill="1" applyBorder="1" applyAlignment="1">
      <alignment horizontal="center" vertical="center"/>
    </xf>
    <xf numFmtId="3" fontId="53" fillId="0" borderId="40" xfId="7" applyNumberFormat="1" applyFont="1" applyBorder="1" applyAlignment="1">
      <alignment vertical="center" shrinkToFit="1"/>
    </xf>
    <xf numFmtId="169" fontId="53" fillId="0" borderId="40" xfId="8" applyNumberFormat="1" applyFont="1" applyBorder="1" applyAlignment="1">
      <alignment vertical="center"/>
    </xf>
    <xf numFmtId="171" fontId="53" fillId="0" borderId="40" xfId="7" applyNumberFormat="1" applyFont="1" applyBorder="1" applyAlignment="1">
      <alignment vertical="center"/>
    </xf>
    <xf numFmtId="164" fontId="53" fillId="0" borderId="40" xfId="7" applyNumberFormat="1" applyFont="1" applyBorder="1" applyAlignment="1">
      <alignment vertical="center"/>
    </xf>
    <xf numFmtId="164" fontId="47" fillId="0" borderId="37" xfId="7" applyNumberFormat="1" applyFont="1" applyBorder="1" applyAlignment="1">
      <alignment vertical="center"/>
    </xf>
    <xf numFmtId="164" fontId="47" fillId="0" borderId="41" xfId="7" applyNumberFormat="1" applyFont="1" applyBorder="1" applyAlignment="1">
      <alignment vertical="center"/>
    </xf>
    <xf numFmtId="164" fontId="47" fillId="0" borderId="38" xfId="7" applyNumberFormat="1" applyFont="1" applyBorder="1" applyAlignment="1">
      <alignment vertical="center"/>
    </xf>
    <xf numFmtId="3" fontId="47" fillId="0" borderId="40" xfId="7" applyNumberFormat="1" applyFont="1" applyBorder="1" applyAlignment="1">
      <alignment vertical="center" shrinkToFit="1"/>
    </xf>
    <xf numFmtId="169" fontId="47" fillId="0" borderId="40" xfId="8" applyNumberFormat="1" applyFont="1" applyBorder="1" applyAlignment="1">
      <alignment vertical="center"/>
    </xf>
    <xf numFmtId="171" fontId="47" fillId="0" borderId="40" xfId="7" applyNumberFormat="1" applyFont="1" applyBorder="1" applyAlignment="1">
      <alignment vertical="center"/>
    </xf>
    <xf numFmtId="171" fontId="47" fillId="0" borderId="36" xfId="7" applyNumberFormat="1" applyFont="1" applyBorder="1" applyAlignment="1">
      <alignment vertical="center"/>
    </xf>
    <xf numFmtId="167" fontId="47" fillId="0" borderId="40" xfId="7" applyNumberFormat="1" applyFont="1" applyBorder="1" applyAlignment="1">
      <alignment vertical="center"/>
    </xf>
    <xf numFmtId="164" fontId="47" fillId="0" borderId="40" xfId="7" applyNumberFormat="1" applyFont="1" applyBorder="1" applyAlignment="1">
      <alignment vertical="center"/>
    </xf>
    <xf numFmtId="164" fontId="43" fillId="0" borderId="39" xfId="6" applyNumberFormat="1" applyFont="1" applyFill="1" applyBorder="1" applyAlignment="1">
      <alignment horizontal="center" vertical="center"/>
    </xf>
    <xf numFmtId="0" fontId="55" fillId="0" borderId="0" xfId="7" applyFont="1"/>
    <xf numFmtId="164" fontId="53" fillId="0" borderId="41" xfId="7" applyNumberFormat="1" applyFont="1" applyBorder="1" applyAlignment="1">
      <alignment vertical="center"/>
    </xf>
    <xf numFmtId="169" fontId="47" fillId="0" borderId="36" xfId="8" applyNumberFormat="1" applyFont="1" applyBorder="1" applyAlignment="1">
      <alignment vertical="center"/>
    </xf>
    <xf numFmtId="164" fontId="53" fillId="0" borderId="42" xfId="7" applyNumberFormat="1" applyFont="1" applyBorder="1" applyAlignment="1">
      <alignment vertical="center"/>
    </xf>
    <xf numFmtId="164" fontId="53" fillId="0" borderId="43" xfId="7" applyNumberFormat="1" applyFont="1" applyBorder="1" applyAlignment="1">
      <alignment vertical="center"/>
    </xf>
    <xf numFmtId="164" fontId="53" fillId="0" borderId="44" xfId="7" applyNumberFormat="1" applyFont="1" applyBorder="1" applyAlignment="1">
      <alignment vertical="center"/>
    </xf>
    <xf numFmtId="164" fontId="53" fillId="0" borderId="21" xfId="7" applyNumberFormat="1" applyFont="1" applyBorder="1" applyAlignment="1">
      <alignment vertical="center"/>
    </xf>
    <xf numFmtId="1" fontId="47" fillId="0" borderId="13" xfId="7" applyNumberFormat="1" applyFont="1" applyBorder="1" applyAlignment="1">
      <alignment vertical="center" shrinkToFit="1"/>
    </xf>
    <xf numFmtId="0" fontId="47" fillId="0" borderId="13" xfId="2" applyFont="1" applyBorder="1" applyAlignment="1">
      <alignment horizontal="right" vertical="top"/>
    </xf>
    <xf numFmtId="0" fontId="47" fillId="0" borderId="13" xfId="7" applyFont="1" applyBorder="1"/>
    <xf numFmtId="1" fontId="47" fillId="0" borderId="0" xfId="7" applyNumberFormat="1" applyFont="1" applyAlignment="1">
      <alignment vertical="center"/>
    </xf>
    <xf numFmtId="0" fontId="47" fillId="0" borderId="0" xfId="2" applyFont="1"/>
    <xf numFmtId="0" fontId="47" fillId="0" borderId="0" xfId="7" applyFont="1" applyAlignment="1">
      <alignment shrinkToFit="1"/>
    </xf>
  </cellXfs>
  <cellStyles count="9">
    <cellStyle name="Comma 2" xfId="4" xr:uid="{CD165407-1423-4A5F-9E74-60CC1125996F}"/>
    <cellStyle name="Comma 3" xfId="6" xr:uid="{F2432431-39D2-417A-A114-1E0F1310A92F}"/>
    <cellStyle name="Comma 4" xfId="8" xr:uid="{F5F32886-14B1-4798-B15F-393E56A807EA}"/>
    <cellStyle name="Normal" xfId="0" builtinId="0"/>
    <cellStyle name="Normal 2" xfId="3" xr:uid="{609B0664-91F8-4BBB-A452-A9CF9C6F5C5F}"/>
    <cellStyle name="Normal 4" xfId="1" xr:uid="{56A26E54-071F-47E1-AEEA-E5AEBAD8B9C8}"/>
    <cellStyle name="Normal 5" xfId="5" xr:uid="{B0C62BE6-49A7-4299-A9BC-35C65B41C000}"/>
    <cellStyle name="Normal 6" xfId="7" xr:uid="{040701FF-E1C2-4224-84F0-4E936C86866D}"/>
    <cellStyle name="Normal_tarctr5002" xfId="2" xr:uid="{B9CF57CD-6974-413C-84FF-D0951C1D6E53}"/>
  </cellStyles>
  <dxfs count="14">
    <dxf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B2E2F-9B51-4AF6-8F3E-2AF975A52752}">
  <sheetPr filterMode="1">
    <tabColor rgb="FFFF0000"/>
    <pageSetUpPr fitToPage="1"/>
  </sheetPr>
  <dimension ref="A1:AM95"/>
  <sheetViews>
    <sheetView view="pageBreakPreview" topLeftCell="I1" zoomScaleNormal="100" zoomScaleSheetLayoutView="100" workbookViewId="0">
      <selection activeCell="AN59" sqref="AN59"/>
    </sheetView>
  </sheetViews>
  <sheetFormatPr defaultColWidth="8" defaultRowHeight="11.1" customHeight="1" zeroHeight="1" x14ac:dyDescent="0.6"/>
  <cols>
    <col min="1" max="1" width="3" style="6" hidden="1" customWidth="1"/>
    <col min="2" max="2" width="3" style="22" hidden="1" customWidth="1"/>
    <col min="3" max="3" width="6.77734375" style="46" customWidth="1"/>
    <col min="4" max="5" width="8" style="72" hidden="1" customWidth="1"/>
    <col min="6" max="6" width="8.33203125" style="72" hidden="1" customWidth="1"/>
    <col min="7" max="7" width="9.88671875" style="72" hidden="1" customWidth="1"/>
    <col min="8" max="10" width="9.88671875" style="46" customWidth="1"/>
    <col min="11" max="11" width="9.88671875" style="161" customWidth="1"/>
    <col min="12" max="13" width="9.88671875" style="46" customWidth="1"/>
    <col min="14" max="14" width="1.77734375" style="46" customWidth="1"/>
    <col min="15" max="15" width="5.6640625" style="72" hidden="1" customWidth="1"/>
    <col min="16" max="16" width="5.88671875" style="72" hidden="1" customWidth="1"/>
    <col min="17" max="17" width="6.77734375" style="72" hidden="1" customWidth="1"/>
    <col min="18" max="18" width="6.5546875" style="72" hidden="1" customWidth="1"/>
    <col min="19" max="24" width="6.5546875" style="46" customWidth="1"/>
    <col min="25" max="25" width="1.44140625" style="13" customWidth="1"/>
    <col min="26" max="26" width="9.88671875" style="46" hidden="1" customWidth="1"/>
    <col min="27" max="27" width="7.44140625" style="13" hidden="1" customWidth="1"/>
    <col min="28" max="28" width="0" style="13" hidden="1" customWidth="1"/>
    <col min="29" max="29" width="2.109375" style="13" hidden="1" customWidth="1"/>
    <col min="30" max="30" width="13.44140625" style="142" hidden="1" customWidth="1"/>
    <col min="31" max="35" width="12.77734375" style="15" hidden="1" customWidth="1"/>
    <col min="36" max="36" width="14.6640625" style="145" hidden="1" customWidth="1"/>
    <col min="37" max="39" width="11" style="46" hidden="1" customWidth="1"/>
    <col min="40" max="16384" width="8" style="46"/>
  </cols>
  <sheetData>
    <row r="1" spans="1:36" s="16" customFormat="1" ht="14.1" customHeight="1" x14ac:dyDescent="0.3">
      <c r="A1" s="6"/>
      <c r="B1" s="7"/>
      <c r="C1" s="1" t="s">
        <v>0</v>
      </c>
      <c r="D1" s="8"/>
      <c r="E1" s="8"/>
      <c r="F1" s="8"/>
      <c r="G1" s="8"/>
      <c r="H1" s="1"/>
      <c r="I1" s="1"/>
      <c r="J1" s="1"/>
      <c r="K1" s="1"/>
      <c r="L1" s="1"/>
      <c r="M1" s="1"/>
      <c r="N1" s="9"/>
      <c r="O1" s="10"/>
      <c r="P1" s="11"/>
      <c r="Q1" s="11"/>
      <c r="R1" s="11"/>
      <c r="S1" s="1" t="s">
        <v>4</v>
      </c>
      <c r="T1" s="1"/>
      <c r="U1" s="1"/>
      <c r="V1" s="1"/>
      <c r="W1" s="1"/>
      <c r="X1" s="1"/>
      <c r="Y1" s="12"/>
      <c r="Z1" s="1"/>
      <c r="AA1" s="13"/>
      <c r="AB1" s="13"/>
      <c r="AC1" s="13"/>
      <c r="AD1" s="14"/>
      <c r="AE1" s="15"/>
      <c r="AF1" s="15"/>
      <c r="AG1" s="15"/>
      <c r="AH1" s="15"/>
      <c r="AI1" s="15"/>
      <c r="AJ1" s="15"/>
    </row>
    <row r="2" spans="1:36" s="21" customFormat="1" ht="14.1" customHeight="1" x14ac:dyDescent="0.3">
      <c r="A2" s="6"/>
      <c r="B2" s="7"/>
      <c r="C2" s="1" t="s">
        <v>1</v>
      </c>
      <c r="D2" s="8"/>
      <c r="E2" s="8"/>
      <c r="F2" s="8"/>
      <c r="G2" s="8"/>
      <c r="H2" s="1"/>
      <c r="I2" s="1"/>
      <c r="J2" s="1"/>
      <c r="K2" s="1"/>
      <c r="L2" s="1"/>
      <c r="M2" s="1"/>
      <c r="N2" s="17"/>
      <c r="O2" s="18"/>
      <c r="P2" s="18"/>
      <c r="Q2" s="19"/>
      <c r="R2" s="19"/>
      <c r="S2" s="1" t="s">
        <v>5</v>
      </c>
      <c r="T2" s="1"/>
      <c r="U2" s="1"/>
      <c r="V2" s="1"/>
      <c r="W2" s="1"/>
      <c r="X2" s="1"/>
      <c r="Y2" s="20"/>
      <c r="Z2" s="1"/>
      <c r="AA2" s="20"/>
      <c r="AB2" s="20"/>
      <c r="AC2" s="20"/>
      <c r="AD2" s="14"/>
      <c r="AE2" s="15"/>
      <c r="AF2" s="15"/>
      <c r="AG2" s="15"/>
      <c r="AH2" s="15"/>
      <c r="AI2" s="15"/>
      <c r="AJ2" s="15"/>
    </row>
    <row r="3" spans="1:36" s="16" customFormat="1" ht="11.1" customHeight="1" x14ac:dyDescent="0.3">
      <c r="A3" s="6"/>
      <c r="B3" s="22"/>
      <c r="C3" s="23"/>
      <c r="D3" s="24">
        <v>2559</v>
      </c>
      <c r="E3" s="24">
        <v>2560</v>
      </c>
      <c r="F3" s="24">
        <v>2561</v>
      </c>
      <c r="G3" s="24">
        <v>2562</v>
      </c>
      <c r="H3" s="25">
        <v>2563</v>
      </c>
      <c r="I3" s="25">
        <v>2564</v>
      </c>
      <c r="J3" s="26">
        <v>2565</v>
      </c>
      <c r="K3" s="26">
        <v>2566</v>
      </c>
      <c r="L3" s="26">
        <v>2567</v>
      </c>
      <c r="M3" s="26">
        <v>2568</v>
      </c>
      <c r="N3" s="27"/>
      <c r="O3" s="24">
        <v>2559</v>
      </c>
      <c r="P3" s="24">
        <v>2560</v>
      </c>
      <c r="Q3" s="28">
        <v>2561</v>
      </c>
      <c r="R3" s="28">
        <v>2562</v>
      </c>
      <c r="S3" s="29">
        <v>2563</v>
      </c>
      <c r="T3" s="29">
        <v>2564</v>
      </c>
      <c r="U3" s="29">
        <v>2565</v>
      </c>
      <c r="V3" s="29">
        <v>2566</v>
      </c>
      <c r="W3" s="29">
        <v>2567</v>
      </c>
      <c r="X3" s="29">
        <v>2568</v>
      </c>
      <c r="Y3" s="13"/>
      <c r="Z3" s="25" t="s">
        <v>28</v>
      </c>
      <c r="AA3" s="30" t="s">
        <v>29</v>
      </c>
      <c r="AB3" s="30" t="s">
        <v>30</v>
      </c>
      <c r="AC3" s="31"/>
      <c r="AD3" s="24">
        <v>2562</v>
      </c>
      <c r="AE3" s="25">
        <v>2563</v>
      </c>
      <c r="AF3" s="25">
        <v>2564</v>
      </c>
      <c r="AG3" s="26">
        <v>2565</v>
      </c>
      <c r="AH3" s="26">
        <v>2566</v>
      </c>
      <c r="AI3" s="26">
        <v>2567</v>
      </c>
      <c r="AJ3" s="26">
        <v>2568</v>
      </c>
    </row>
    <row r="4" spans="1:36" ht="11.1" customHeight="1" x14ac:dyDescent="0.6">
      <c r="B4" s="22">
        <v>1</v>
      </c>
      <c r="C4" s="32" t="s">
        <v>2</v>
      </c>
      <c r="D4" s="33">
        <v>15692.45</v>
      </c>
      <c r="E4" s="34">
        <v>17094.060000000001</v>
      </c>
      <c r="F4" s="33">
        <v>20181.18</v>
      </c>
      <c r="G4" s="33">
        <v>18990.599999999999</v>
      </c>
      <c r="H4" s="35">
        <v>19673.357582000001</v>
      </c>
      <c r="I4" s="35">
        <v>19767.34</v>
      </c>
      <c r="J4" s="36">
        <v>21229.46</v>
      </c>
      <c r="K4" s="37">
        <v>20610.43</v>
      </c>
      <c r="L4" s="37">
        <v>22260</v>
      </c>
      <c r="M4" s="37">
        <v>25276.959999999999</v>
      </c>
      <c r="N4" s="16"/>
      <c r="O4" s="38">
        <v>-9.001474653415853</v>
      </c>
      <c r="P4" s="39">
        <f t="shared" ref="P4:X19" si="0">((E4/D4)-1)*100</f>
        <v>8.9317474326825916</v>
      </c>
      <c r="Q4" s="39">
        <f t="shared" si="0"/>
        <v>18.05960667038724</v>
      </c>
      <c r="R4" s="39">
        <f t="shared" si="0"/>
        <v>-5.89945682066163</v>
      </c>
      <c r="S4" s="40">
        <f t="shared" si="0"/>
        <v>3.5952396554084665</v>
      </c>
      <c r="T4" s="40">
        <f t="shared" si="0"/>
        <v>0.47771417567272767</v>
      </c>
      <c r="U4" s="40">
        <f t="shared" si="0"/>
        <v>7.3966451733010086</v>
      </c>
      <c r="V4" s="40">
        <f t="shared" si="0"/>
        <v>-2.9159008283771604</v>
      </c>
      <c r="W4" s="40">
        <f t="shared" si="0"/>
        <v>8.0035690667298098</v>
      </c>
      <c r="X4" s="40">
        <f>((M4/L4)-1)*100</f>
        <v>13.553279424977527</v>
      </c>
      <c r="Y4" s="12"/>
      <c r="Z4" s="41">
        <f>AVERAGE(G4:L4)</f>
        <v>20421.864596999996</v>
      </c>
      <c r="AA4" s="41">
        <f>_xlfn.RRI(4,H4,L4)*100</f>
        <v>3.1363288459602234</v>
      </c>
      <c r="AB4" s="42">
        <f>M4/Z4*100-100</f>
        <v>23.77400643285641</v>
      </c>
      <c r="AC4" s="43"/>
      <c r="AD4" s="44" t="str">
        <f>CONCATENATE(TEXT(G4,"0,00.0")," (",TEXT(R4,"0.0"),"%)")</f>
        <v>18,990.6 (-5.9%)</v>
      </c>
      <c r="AE4" s="45" t="str">
        <f>CONCATENATE(FIXED(H4,1)," (",FIXED(S4,1),"%)")</f>
        <v>19,673.4 (3.6%)</v>
      </c>
      <c r="AF4" s="45" t="str">
        <f t="shared" ref="AF4:AJ19" si="1">CONCATENATE(FIXED(I4,1)," (",FIXED(T4,1),"%)")</f>
        <v>19,767.3 (0.5%)</v>
      </c>
      <c r="AG4" s="45" t="str">
        <f t="shared" si="1"/>
        <v>21,229.5 (7.4%)</v>
      </c>
      <c r="AH4" s="45" t="str">
        <f t="shared" si="1"/>
        <v>20,610.4 (-2.9%)</v>
      </c>
      <c r="AI4" s="45" t="str">
        <f t="shared" si="1"/>
        <v>22,260.0 (8.0%)</v>
      </c>
      <c r="AJ4" s="45" t="str">
        <f t="shared" si="1"/>
        <v>25,277.0 (13.6%)</v>
      </c>
    </row>
    <row r="5" spans="1:36" ht="11.1" customHeight="1" x14ac:dyDescent="0.6">
      <c r="B5" s="22">
        <v>2</v>
      </c>
      <c r="C5" s="32" t="s">
        <v>3</v>
      </c>
      <c r="D5" s="47">
        <v>18981.84</v>
      </c>
      <c r="E5" s="48">
        <v>18436.96</v>
      </c>
      <c r="F5" s="47">
        <v>20456.11</v>
      </c>
      <c r="G5" s="47">
        <v>21612.21</v>
      </c>
      <c r="H5" s="49">
        <v>20789.884862999999</v>
      </c>
      <c r="I5" s="49">
        <v>20204.48</v>
      </c>
      <c r="J5" s="36">
        <v>23497.88</v>
      </c>
      <c r="K5" s="37">
        <v>22567.14</v>
      </c>
      <c r="L5" s="37">
        <v>23418.78</v>
      </c>
      <c r="M5" s="37">
        <v>26707.126098552701</v>
      </c>
      <c r="N5" s="16"/>
      <c r="O5" s="50">
        <v>10.238464848779461</v>
      </c>
      <c r="P5" s="51">
        <f t="shared" si="0"/>
        <v>-2.8705330990041023</v>
      </c>
      <c r="Q5" s="51">
        <f t="shared" si="0"/>
        <v>10.951642787097239</v>
      </c>
      <c r="R5" s="51">
        <f t="shared" si="0"/>
        <v>5.6516121589099688</v>
      </c>
      <c r="S5" s="52">
        <f t="shared" si="0"/>
        <v>-3.8049099883815662</v>
      </c>
      <c r="T5" s="52">
        <f t="shared" si="0"/>
        <v>-2.8158158010862855</v>
      </c>
      <c r="U5" s="52">
        <f t="shared" si="0"/>
        <v>16.300345269959937</v>
      </c>
      <c r="V5" s="52">
        <f t="shared" si="0"/>
        <v>-3.9609530732134246</v>
      </c>
      <c r="W5" s="52">
        <f t="shared" si="0"/>
        <v>3.7738056306647616</v>
      </c>
      <c r="X5" s="52">
        <f t="shared" si="0"/>
        <v>14.041491907574621</v>
      </c>
      <c r="Y5" s="12"/>
      <c r="Z5" s="53">
        <f>AVERAGE(G5:L5)</f>
        <v>22015.062477166666</v>
      </c>
      <c r="AA5" s="53">
        <f t="shared" ref="AA5:AA30" si="2">_xlfn.RRI(4,H5,L5)*100</f>
        <v>3.0215419177284319</v>
      </c>
      <c r="AB5" s="54">
        <f t="shared" ref="AB5:AB30" si="3">M5/Z5*100-100</f>
        <v>21.312969818970501</v>
      </c>
      <c r="AC5" s="43"/>
      <c r="AD5" s="55" t="str">
        <f>CONCATENATE(TEXT(G5,"0,00.0")," (",TEXT(R5,"0.0"),"%)")</f>
        <v>21,612.2 (5.7%)</v>
      </c>
      <c r="AE5" s="56" t="str">
        <f t="shared" ref="AE5:AJ30" si="4">CONCATENATE(FIXED(H5,1)," (",FIXED(S5,1),"%)")</f>
        <v>20,789.9 (-3.8%)</v>
      </c>
      <c r="AF5" s="56" t="str">
        <f t="shared" si="1"/>
        <v>20,204.5 (-2.8%)</v>
      </c>
      <c r="AG5" s="56" t="str">
        <f t="shared" si="1"/>
        <v>23,497.9 (16.3%)</v>
      </c>
      <c r="AH5" s="56" t="str">
        <f t="shared" si="1"/>
        <v>22,567.1 (-4.0%)</v>
      </c>
      <c r="AI5" s="56" t="str">
        <f t="shared" si="1"/>
        <v>23,418.8 (3.8%)</v>
      </c>
      <c r="AJ5" s="56" t="str">
        <f t="shared" si="1"/>
        <v>26,707.1 (14.0%)</v>
      </c>
    </row>
    <row r="6" spans="1:36" s="72" customFormat="1" ht="11.1" hidden="1" customHeight="1" x14ac:dyDescent="0.5">
      <c r="A6" s="57">
        <v>2</v>
      </c>
      <c r="B6" s="58"/>
      <c r="C6" s="59" t="s">
        <v>31</v>
      </c>
      <c r="D6" s="60">
        <f t="shared" ref="D6:M6" si="5">+D4+D5</f>
        <v>34674.29</v>
      </c>
      <c r="E6" s="61">
        <f t="shared" si="5"/>
        <v>35531.020000000004</v>
      </c>
      <c r="F6" s="60">
        <f t="shared" si="5"/>
        <v>40637.29</v>
      </c>
      <c r="G6" s="60">
        <f t="shared" si="5"/>
        <v>40602.81</v>
      </c>
      <c r="H6" s="60">
        <f t="shared" si="5"/>
        <v>40463.242444999996</v>
      </c>
      <c r="I6" s="60">
        <f t="shared" si="5"/>
        <v>39971.82</v>
      </c>
      <c r="J6" s="62">
        <f t="shared" si="5"/>
        <v>44727.34</v>
      </c>
      <c r="K6" s="62">
        <f t="shared" si="5"/>
        <v>43177.57</v>
      </c>
      <c r="L6" s="62">
        <f t="shared" si="5"/>
        <v>45678.78</v>
      </c>
      <c r="M6" s="62">
        <f t="shared" si="5"/>
        <v>51984.086098552696</v>
      </c>
      <c r="N6" s="63"/>
      <c r="O6" s="64">
        <v>0.61128227388766998</v>
      </c>
      <c r="P6" s="65">
        <f t="shared" si="0"/>
        <v>2.4707932015334721</v>
      </c>
      <c r="Q6" s="65">
        <f t="shared" si="0"/>
        <v>14.371301471221475</v>
      </c>
      <c r="R6" s="65">
        <f t="shared" si="0"/>
        <v>-8.4848177622087739E-2</v>
      </c>
      <c r="S6" s="65">
        <f t="shared" si="0"/>
        <v>-0.34373865995974695</v>
      </c>
      <c r="T6" s="65">
        <f t="shared" si="0"/>
        <v>-1.2144910177872337</v>
      </c>
      <c r="U6" s="65">
        <f t="shared" si="0"/>
        <v>11.897181564412129</v>
      </c>
      <c r="V6" s="65">
        <f t="shared" si="0"/>
        <v>-3.464927715352617</v>
      </c>
      <c r="W6" s="65">
        <f t="shared" si="0"/>
        <v>5.7928456835342867</v>
      </c>
      <c r="X6" s="65">
        <f t="shared" si="0"/>
        <v>13.803578157193996</v>
      </c>
      <c r="Y6" s="66"/>
      <c r="Z6" s="67">
        <f>AVERAGE(G6:L6)</f>
        <v>42436.927074166662</v>
      </c>
      <c r="AA6" s="67">
        <f t="shared" si="2"/>
        <v>3.0773995879520566</v>
      </c>
      <c r="AB6" s="68">
        <f t="shared" si="3"/>
        <v>22.497291115590315</v>
      </c>
      <c r="AC6" s="69"/>
      <c r="AD6" s="70" t="str">
        <f t="shared" ref="AD6:AD30" si="6">CONCATENATE(TEXT(G6,"0,00.0")," (",TEXT(R6,"0.0"),"%)")</f>
        <v>40,602.8 (-0.1%)</v>
      </c>
      <c r="AE6" s="71" t="str">
        <f t="shared" si="4"/>
        <v>40,463.2 (-0.3%)</v>
      </c>
      <c r="AF6" s="71" t="str">
        <f t="shared" si="1"/>
        <v>39,971.8 (-1.2%)</v>
      </c>
      <c r="AG6" s="71" t="str">
        <f t="shared" si="1"/>
        <v>44,727.3 (11.9%)</v>
      </c>
      <c r="AH6" s="71" t="str">
        <f t="shared" si="1"/>
        <v>43,177.6 (-3.5%)</v>
      </c>
      <c r="AI6" s="71" t="str">
        <f t="shared" si="1"/>
        <v>45,678.8 (5.8%)</v>
      </c>
      <c r="AJ6" s="71" t="str">
        <f t="shared" si="1"/>
        <v>51,984.1 (13.8%)</v>
      </c>
    </row>
    <row r="7" spans="1:36" ht="11.1" customHeight="1" x14ac:dyDescent="0.6">
      <c r="B7" s="22">
        <v>3</v>
      </c>
      <c r="C7" s="32" t="s">
        <v>6</v>
      </c>
      <c r="D7" s="47">
        <v>19170.189999999999</v>
      </c>
      <c r="E7" s="48">
        <v>20895.57</v>
      </c>
      <c r="F7" s="47">
        <v>22649.759999999998</v>
      </c>
      <c r="G7" s="47">
        <v>21507.62</v>
      </c>
      <c r="H7" s="49">
        <v>22362.291251999999</v>
      </c>
      <c r="I7" s="49">
        <v>24146.25</v>
      </c>
      <c r="J7" s="36">
        <v>28879.71</v>
      </c>
      <c r="K7" s="37">
        <v>28004.73</v>
      </c>
      <c r="L7" s="37">
        <v>25074.89</v>
      </c>
      <c r="M7" s="37">
        <v>29548.25</v>
      </c>
      <c r="N7" s="16"/>
      <c r="O7" s="50">
        <v>1.5889477407679209</v>
      </c>
      <c r="P7" s="51">
        <f t="shared" si="0"/>
        <v>9.0003281135972113</v>
      </c>
      <c r="Q7" s="51">
        <f t="shared" si="0"/>
        <v>8.3950330141747678</v>
      </c>
      <c r="R7" s="51">
        <f t="shared" si="0"/>
        <v>-5.042614138074752</v>
      </c>
      <c r="S7" s="52">
        <f t="shared" si="0"/>
        <v>3.9738067345433947</v>
      </c>
      <c r="T7" s="52">
        <f t="shared" si="0"/>
        <v>7.9775311389008507</v>
      </c>
      <c r="U7" s="52">
        <f t="shared" si="0"/>
        <v>19.603292436713772</v>
      </c>
      <c r="V7" s="52">
        <f t="shared" si="0"/>
        <v>-3.0297395645593417</v>
      </c>
      <c r="W7" s="52">
        <f t="shared" si="0"/>
        <v>-10.461946963959301</v>
      </c>
      <c r="X7" s="52">
        <f t="shared" si="0"/>
        <v>17.839998500491937</v>
      </c>
      <c r="Y7" s="12"/>
      <c r="Z7" s="53">
        <f>AVERAGE(G7:L7)</f>
        <v>24995.915208666662</v>
      </c>
      <c r="AA7" s="53">
        <f t="shared" si="2"/>
        <v>2.9036274313097188</v>
      </c>
      <c r="AB7" s="54">
        <f t="shared" si="3"/>
        <v>18.212314905576804</v>
      </c>
      <c r="AC7" s="43"/>
      <c r="AD7" s="55" t="str">
        <f t="shared" si="6"/>
        <v>21,507.6 (-5.0%)</v>
      </c>
      <c r="AE7" s="56" t="str">
        <f t="shared" si="4"/>
        <v>22,362.3 (4.0%)</v>
      </c>
      <c r="AF7" s="56" t="str">
        <f t="shared" si="1"/>
        <v>24,146.3 (8.0%)</v>
      </c>
      <c r="AG7" s="56" t="str">
        <f t="shared" si="1"/>
        <v>28,879.7 (19.6%)</v>
      </c>
      <c r="AH7" s="56" t="str">
        <f t="shared" si="1"/>
        <v>28,004.7 (-3.0%)</v>
      </c>
      <c r="AI7" s="56" t="str">
        <f t="shared" si="1"/>
        <v>25,074.9 (-10.5%)</v>
      </c>
      <c r="AJ7" s="56" t="str">
        <f t="shared" si="1"/>
        <v>29,548.3 (17.8%)</v>
      </c>
    </row>
    <row r="8" spans="1:36" ht="11.1" customHeight="1" x14ac:dyDescent="0.6">
      <c r="A8" s="73"/>
      <c r="B8" s="74"/>
      <c r="C8" s="75" t="s">
        <v>7</v>
      </c>
      <c r="D8" s="60">
        <f t="shared" ref="D8:M8" si="7">+D4+D5+D7</f>
        <v>53844.479999999996</v>
      </c>
      <c r="E8" s="61">
        <f t="shared" si="7"/>
        <v>56426.590000000004</v>
      </c>
      <c r="F8" s="60">
        <f t="shared" si="7"/>
        <v>63287.05</v>
      </c>
      <c r="G8" s="60">
        <f t="shared" si="7"/>
        <v>62110.429999999993</v>
      </c>
      <c r="H8" s="76">
        <f t="shared" si="7"/>
        <v>62825.533696999992</v>
      </c>
      <c r="I8" s="76">
        <f t="shared" si="7"/>
        <v>64118.07</v>
      </c>
      <c r="J8" s="76">
        <f t="shared" si="7"/>
        <v>73607.049999999988</v>
      </c>
      <c r="K8" s="77">
        <f t="shared" si="7"/>
        <v>71182.3</v>
      </c>
      <c r="L8" s="77">
        <f t="shared" si="7"/>
        <v>70753.67</v>
      </c>
      <c r="M8" s="77">
        <f t="shared" si="7"/>
        <v>81532.336098552696</v>
      </c>
      <c r="N8" s="78"/>
      <c r="O8" s="64">
        <v>0.95719482348679552</v>
      </c>
      <c r="P8" s="65">
        <f t="shared" si="0"/>
        <v>4.7954962142823243</v>
      </c>
      <c r="Q8" s="65">
        <f t="shared" si="0"/>
        <v>12.15820413744655</v>
      </c>
      <c r="R8" s="65">
        <f t="shared" si="0"/>
        <v>-1.8591797216018335</v>
      </c>
      <c r="S8" s="79">
        <f t="shared" si="0"/>
        <v>1.1513423703555015</v>
      </c>
      <c r="T8" s="79">
        <f t="shared" si="0"/>
        <v>2.0573423366903043</v>
      </c>
      <c r="U8" s="79">
        <f t="shared" si="0"/>
        <v>14.799228984902356</v>
      </c>
      <c r="V8" s="79">
        <f t="shared" si="0"/>
        <v>-3.2941817393849937</v>
      </c>
      <c r="W8" s="79">
        <f t="shared" si="0"/>
        <v>-0.60215812076879205</v>
      </c>
      <c r="X8" s="79">
        <f t="shared" si="0"/>
        <v>15.234073509618229</v>
      </c>
      <c r="Y8" s="12"/>
      <c r="Z8" s="80">
        <f t="shared" ref="Z8:Z30" si="8">AVERAGE(G8:L8)</f>
        <v>67432.842282833313</v>
      </c>
      <c r="AA8" s="80">
        <f t="shared" si="2"/>
        <v>3.0156474196969096</v>
      </c>
      <c r="AB8" s="81">
        <f t="shared" si="3"/>
        <v>20.908941901902821</v>
      </c>
      <c r="AC8" s="43"/>
      <c r="AD8" s="82" t="str">
        <f t="shared" si="6"/>
        <v>62,110.4 (-1.9%)</v>
      </c>
      <c r="AE8" s="83" t="str">
        <f t="shared" si="4"/>
        <v>62,825.5 (1.2%)</v>
      </c>
      <c r="AF8" s="83" t="str">
        <f t="shared" si="1"/>
        <v>64,118.1 (2.1%)</v>
      </c>
      <c r="AG8" s="83" t="str">
        <f t="shared" si="1"/>
        <v>73,607.1 (14.8%)</v>
      </c>
      <c r="AH8" s="83" t="str">
        <f t="shared" si="1"/>
        <v>71,182.3 (-3.3%)</v>
      </c>
      <c r="AI8" s="83" t="str">
        <f t="shared" si="1"/>
        <v>70,753.7 (-0.6%)</v>
      </c>
      <c r="AJ8" s="83" t="str">
        <f t="shared" si="1"/>
        <v>81,532.3 (15.2%)</v>
      </c>
    </row>
    <row r="9" spans="1:36" ht="11.1" customHeight="1" x14ac:dyDescent="0.6">
      <c r="B9" s="22">
        <v>4</v>
      </c>
      <c r="C9" s="32" t="s">
        <v>8</v>
      </c>
      <c r="D9" s="47">
        <v>15609.27</v>
      </c>
      <c r="E9" s="48">
        <v>16861.53</v>
      </c>
      <c r="F9" s="47">
        <v>19082.490000000002</v>
      </c>
      <c r="G9" s="47">
        <v>18554.259999999998</v>
      </c>
      <c r="H9" s="49">
        <v>18952.647567</v>
      </c>
      <c r="I9" s="49">
        <v>21404.1</v>
      </c>
      <c r="J9" s="36">
        <v>23537.97</v>
      </c>
      <c r="K9" s="37">
        <v>21803.47</v>
      </c>
      <c r="L9" s="37">
        <v>23257.200000000001</v>
      </c>
      <c r="M9" s="37">
        <v>25625.08</v>
      </c>
      <c r="N9" s="16"/>
      <c r="O9" s="50">
        <v>-7.5968857332627815</v>
      </c>
      <c r="P9" s="51">
        <f t="shared" si="0"/>
        <v>8.0225404519237422</v>
      </c>
      <c r="Q9" s="51">
        <f t="shared" si="0"/>
        <v>13.171758434732816</v>
      </c>
      <c r="R9" s="51">
        <f t="shared" si="0"/>
        <v>-2.7681397972696642</v>
      </c>
      <c r="S9" s="52">
        <f t="shared" si="0"/>
        <v>2.1471487787710242</v>
      </c>
      <c r="T9" s="52">
        <f t="shared" si="0"/>
        <v>12.934617310504004</v>
      </c>
      <c r="U9" s="52">
        <f t="shared" si="0"/>
        <v>9.9694451063114151</v>
      </c>
      <c r="V9" s="52">
        <f t="shared" si="0"/>
        <v>-7.3689447305778755</v>
      </c>
      <c r="W9" s="52">
        <f t="shared" si="0"/>
        <v>6.6674249557524545</v>
      </c>
      <c r="X9" s="52">
        <f t="shared" si="0"/>
        <v>10.181277195879135</v>
      </c>
      <c r="Y9" s="12"/>
      <c r="Z9" s="53">
        <f t="shared" si="8"/>
        <v>21251.607927833331</v>
      </c>
      <c r="AA9" s="53">
        <f t="shared" si="2"/>
        <v>5.2499468526411741</v>
      </c>
      <c r="AB9" s="54">
        <f t="shared" si="3"/>
        <v>20.579487853428319</v>
      </c>
      <c r="AC9" s="43"/>
      <c r="AD9" s="55" t="str">
        <f t="shared" si="6"/>
        <v>18,554.3 (-2.8%)</v>
      </c>
      <c r="AE9" s="56" t="str">
        <f t="shared" si="4"/>
        <v>18,952.6 (2.1%)</v>
      </c>
      <c r="AF9" s="56" t="str">
        <f t="shared" si="1"/>
        <v>21,404.1 (12.9%)</v>
      </c>
      <c r="AG9" s="56" t="str">
        <f t="shared" si="1"/>
        <v>23,538.0 (10.0%)</v>
      </c>
      <c r="AH9" s="56" t="str">
        <f t="shared" si="1"/>
        <v>21,803.5 (-7.4%)</v>
      </c>
      <c r="AI9" s="56" t="str">
        <f t="shared" si="1"/>
        <v>23,257.2 (6.7%)</v>
      </c>
      <c r="AJ9" s="56" t="str">
        <f t="shared" si="1"/>
        <v>25,625.1 (10.2%)</v>
      </c>
    </row>
    <row r="10" spans="1:36" s="72" customFormat="1" ht="11.1" hidden="1" customHeight="1" x14ac:dyDescent="0.5">
      <c r="A10" s="57">
        <v>4</v>
      </c>
      <c r="B10" s="84"/>
      <c r="C10" s="59" t="s">
        <v>32</v>
      </c>
      <c r="D10" s="60">
        <f t="shared" ref="D10:M10" si="9">+D8+D9</f>
        <v>69453.75</v>
      </c>
      <c r="E10" s="61">
        <f t="shared" si="9"/>
        <v>73288.12</v>
      </c>
      <c r="F10" s="60">
        <f t="shared" si="9"/>
        <v>82369.540000000008</v>
      </c>
      <c r="G10" s="60">
        <f t="shared" si="9"/>
        <v>80664.689999999988</v>
      </c>
      <c r="H10" s="60">
        <f t="shared" si="9"/>
        <v>81778.181263999984</v>
      </c>
      <c r="I10" s="60">
        <f t="shared" si="9"/>
        <v>85522.17</v>
      </c>
      <c r="J10" s="60">
        <f t="shared" si="9"/>
        <v>97145.01999999999</v>
      </c>
      <c r="K10" s="62">
        <f t="shared" si="9"/>
        <v>92985.77</v>
      </c>
      <c r="L10" s="62">
        <f t="shared" si="9"/>
        <v>94010.87</v>
      </c>
      <c r="M10" s="62">
        <f t="shared" si="9"/>
        <v>107157.4160985527</v>
      </c>
      <c r="N10" s="63"/>
      <c r="O10" s="64">
        <v>-1.1004385093671631</v>
      </c>
      <c r="P10" s="65">
        <f t="shared" si="0"/>
        <v>5.5207530190954257</v>
      </c>
      <c r="Q10" s="65">
        <f t="shared" si="0"/>
        <v>12.39139440334942</v>
      </c>
      <c r="R10" s="65">
        <f t="shared" si="0"/>
        <v>-2.0697578255263083</v>
      </c>
      <c r="S10" s="65">
        <f t="shared" si="0"/>
        <v>1.3803948964534518</v>
      </c>
      <c r="T10" s="65">
        <f t="shared" si="0"/>
        <v>4.5782245069910577</v>
      </c>
      <c r="U10" s="85">
        <f t="shared" si="0"/>
        <v>13.590452627663673</v>
      </c>
      <c r="V10" s="85">
        <f t="shared" si="0"/>
        <v>-4.281485556336273</v>
      </c>
      <c r="W10" s="85">
        <f t="shared" si="0"/>
        <v>1.102426747662566</v>
      </c>
      <c r="X10" s="85">
        <f t="shared" si="0"/>
        <v>13.984070244805412</v>
      </c>
      <c r="Y10" s="66"/>
      <c r="Z10" s="67">
        <f t="shared" si="8"/>
        <v>88684.450210666648</v>
      </c>
      <c r="AA10" s="67">
        <f t="shared" si="2"/>
        <v>3.5464361590526128</v>
      </c>
      <c r="AB10" s="86">
        <f t="shared" si="3"/>
        <v>20.829994259426755</v>
      </c>
      <c r="AC10" s="69"/>
      <c r="AD10" s="70" t="str">
        <f t="shared" si="6"/>
        <v>80,664.7 (-2.1%)</v>
      </c>
      <c r="AE10" s="71" t="str">
        <f t="shared" si="4"/>
        <v>81,778.2 (1.4%)</v>
      </c>
      <c r="AF10" s="71" t="str">
        <f t="shared" si="1"/>
        <v>85,522.2 (4.6%)</v>
      </c>
      <c r="AG10" s="71" t="str">
        <f t="shared" si="1"/>
        <v>97,145.0 (13.6%)</v>
      </c>
      <c r="AH10" s="71" t="str">
        <f t="shared" si="1"/>
        <v>92,985.8 (-4.3%)</v>
      </c>
      <c r="AI10" s="71" t="str">
        <f t="shared" si="1"/>
        <v>94,010.9 (1.1%)</v>
      </c>
      <c r="AJ10" s="71" t="str">
        <f t="shared" si="1"/>
        <v>107,157.4 (14.0%)</v>
      </c>
    </row>
    <row r="11" spans="1:36" ht="11.1" customHeight="1" x14ac:dyDescent="0.6">
      <c r="B11" s="22">
        <v>5</v>
      </c>
      <c r="C11" s="32" t="s">
        <v>9</v>
      </c>
      <c r="D11" s="47">
        <v>17697.18</v>
      </c>
      <c r="E11" s="48">
        <v>19971.400000000001</v>
      </c>
      <c r="F11" s="47">
        <v>22406.32</v>
      </c>
      <c r="G11" s="47">
        <v>21005.439999999999</v>
      </c>
      <c r="H11" s="49">
        <v>16284.76247</v>
      </c>
      <c r="I11" s="49">
        <v>23091.64</v>
      </c>
      <c r="J11" s="36">
        <v>25525.86</v>
      </c>
      <c r="K11" s="37">
        <v>24527.1</v>
      </c>
      <c r="L11" s="37">
        <v>26230.09</v>
      </c>
      <c r="M11" s="37">
        <v>31044.58</v>
      </c>
      <c r="N11" s="78"/>
      <c r="O11" s="50">
        <v>-3.952887082698342</v>
      </c>
      <c r="P11" s="51">
        <f t="shared" si="0"/>
        <v>12.850747972275812</v>
      </c>
      <c r="Q11" s="51">
        <f t="shared" si="0"/>
        <v>12.192034609491564</v>
      </c>
      <c r="R11" s="51">
        <f t="shared" si="0"/>
        <v>-6.2521645678540789</v>
      </c>
      <c r="S11" s="52">
        <f t="shared" si="0"/>
        <v>-22.473595078227348</v>
      </c>
      <c r="T11" s="52">
        <f t="shared" si="0"/>
        <v>41.799059350971305</v>
      </c>
      <c r="U11" s="52">
        <f t="shared" si="0"/>
        <v>10.541563959943945</v>
      </c>
      <c r="V11" s="52">
        <f t="shared" si="0"/>
        <v>-3.9127379057943723</v>
      </c>
      <c r="W11" s="52">
        <f t="shared" si="0"/>
        <v>6.9432994524424085</v>
      </c>
      <c r="X11" s="52">
        <f t="shared" si="0"/>
        <v>18.354835991794172</v>
      </c>
      <c r="Y11" s="12"/>
      <c r="Z11" s="53">
        <f t="shared" si="8"/>
        <v>22777.482078333331</v>
      </c>
      <c r="AA11" s="53">
        <f t="shared" si="2"/>
        <v>12.656067737176823</v>
      </c>
      <c r="AB11" s="54">
        <f t="shared" si="3"/>
        <v>36.29504742111331</v>
      </c>
      <c r="AC11" s="43"/>
      <c r="AD11" s="55" t="str">
        <f t="shared" si="6"/>
        <v>21,005.4 (-6.3%)</v>
      </c>
      <c r="AE11" s="56" t="str">
        <f t="shared" si="4"/>
        <v>16,284.8 (-22.5%)</v>
      </c>
      <c r="AF11" s="56" t="str">
        <f t="shared" si="1"/>
        <v>23,091.6 (41.8%)</v>
      </c>
      <c r="AG11" s="56" t="str">
        <f t="shared" si="1"/>
        <v>25,525.9 (10.5%)</v>
      </c>
      <c r="AH11" s="56" t="str">
        <f t="shared" si="1"/>
        <v>24,527.1 (-3.9%)</v>
      </c>
      <c r="AI11" s="56" t="str">
        <f t="shared" si="1"/>
        <v>26,230.1 (6.9%)</v>
      </c>
      <c r="AJ11" s="56" t="str">
        <f t="shared" si="1"/>
        <v>31,044.6 (18.4%)</v>
      </c>
    </row>
    <row r="12" spans="1:36" s="98" customFormat="1" ht="11.1" customHeight="1" x14ac:dyDescent="0.55000000000000004">
      <c r="A12" s="87">
        <v>5</v>
      </c>
      <c r="B12" s="88"/>
      <c r="C12" s="89" t="s">
        <v>10</v>
      </c>
      <c r="D12" s="60">
        <f t="shared" ref="D12:M12" si="10">+D8+D9+D11</f>
        <v>87150.93</v>
      </c>
      <c r="E12" s="61">
        <f t="shared" si="10"/>
        <v>93259.51999999999</v>
      </c>
      <c r="F12" s="60">
        <f t="shared" si="10"/>
        <v>104775.86000000002</v>
      </c>
      <c r="G12" s="60">
        <f t="shared" si="10"/>
        <v>101670.12999999999</v>
      </c>
      <c r="H12" s="90">
        <f t="shared" si="10"/>
        <v>98062.943733999986</v>
      </c>
      <c r="I12" s="90">
        <f t="shared" si="10"/>
        <v>108613.81</v>
      </c>
      <c r="J12" s="90">
        <f t="shared" si="10"/>
        <v>122670.87999999999</v>
      </c>
      <c r="K12" s="91">
        <f t="shared" si="10"/>
        <v>117512.87</v>
      </c>
      <c r="L12" s="91">
        <f t="shared" si="10"/>
        <v>120240.95999999999</v>
      </c>
      <c r="M12" s="91">
        <f t="shared" si="10"/>
        <v>138201.99609855271</v>
      </c>
      <c r="N12" s="92"/>
      <c r="O12" s="64">
        <v>-1.6932937944934667</v>
      </c>
      <c r="P12" s="65">
        <f t="shared" si="0"/>
        <v>7.0092080486117592</v>
      </c>
      <c r="Q12" s="65">
        <f t="shared" si="0"/>
        <v>12.348701773288152</v>
      </c>
      <c r="R12" s="65">
        <f t="shared" si="0"/>
        <v>-2.9641656007404982</v>
      </c>
      <c r="S12" s="85">
        <f t="shared" si="0"/>
        <v>-3.5479312026059251</v>
      </c>
      <c r="T12" s="85">
        <f t="shared" si="0"/>
        <v>10.75927956499012</v>
      </c>
      <c r="U12" s="85">
        <f t="shared" si="0"/>
        <v>12.942249240681258</v>
      </c>
      <c r="V12" s="85">
        <f t="shared" si="0"/>
        <v>-4.2047550323271459</v>
      </c>
      <c r="W12" s="85">
        <f t="shared" si="0"/>
        <v>2.3215244423866022</v>
      </c>
      <c r="X12" s="85">
        <f t="shared" si="0"/>
        <v>14.937535510821531</v>
      </c>
      <c r="Y12" s="93"/>
      <c r="Z12" s="94">
        <f t="shared" si="8"/>
        <v>111461.93228899997</v>
      </c>
      <c r="AA12" s="94">
        <f t="shared" si="2"/>
        <v>5.2293474416220675</v>
      </c>
      <c r="AB12" s="95">
        <f t="shared" si="3"/>
        <v>23.990310647244797</v>
      </c>
      <c r="AC12" s="96"/>
      <c r="AD12" s="70" t="str">
        <f t="shared" si="6"/>
        <v>101,670.1 (-3.0%)</v>
      </c>
      <c r="AE12" s="97" t="str">
        <f t="shared" si="4"/>
        <v>98,062.9 (-3.5%)</v>
      </c>
      <c r="AF12" s="97" t="str">
        <f t="shared" si="1"/>
        <v>108,613.8 (10.8%)</v>
      </c>
      <c r="AG12" s="97" t="str">
        <f t="shared" si="1"/>
        <v>122,670.9 (12.9%)</v>
      </c>
      <c r="AH12" s="97" t="str">
        <f t="shared" si="1"/>
        <v>117,512.9 (-4.2%)</v>
      </c>
      <c r="AI12" s="97" t="str">
        <f t="shared" si="1"/>
        <v>120,241.0 (2.3%)</v>
      </c>
      <c r="AJ12" s="97" t="str">
        <f t="shared" si="1"/>
        <v>138,202.0 (14.9%)</v>
      </c>
    </row>
    <row r="13" spans="1:36" ht="11.1" customHeight="1" x14ac:dyDescent="0.6">
      <c r="B13" s="22">
        <v>6</v>
      </c>
      <c r="C13" s="32" t="s">
        <v>11</v>
      </c>
      <c r="D13" s="99">
        <v>18152.04</v>
      </c>
      <c r="E13" s="100">
        <v>20131.96</v>
      </c>
      <c r="F13" s="99">
        <v>21878.99</v>
      </c>
      <c r="G13" s="99">
        <v>21403.37</v>
      </c>
      <c r="H13" s="101">
        <v>16479.020532999999</v>
      </c>
      <c r="I13" s="101">
        <v>23740.89</v>
      </c>
      <c r="J13" s="102">
        <v>26521.67</v>
      </c>
      <c r="K13" s="102">
        <v>24871.119999999999</v>
      </c>
      <c r="L13" s="102">
        <v>24806.35</v>
      </c>
      <c r="M13" s="102"/>
      <c r="N13" s="16"/>
      <c r="O13" s="50">
        <v>1.1018166753418157E-3</v>
      </c>
      <c r="P13" s="51">
        <f t="shared" si="0"/>
        <v>10.907424179320891</v>
      </c>
      <c r="Q13" s="51">
        <f t="shared" si="0"/>
        <v>8.6778932602687533</v>
      </c>
      <c r="R13" s="51">
        <f t="shared" si="0"/>
        <v>-2.1738663439217376</v>
      </c>
      <c r="S13" s="52">
        <f t="shared" si="0"/>
        <v>-23.007355696789812</v>
      </c>
      <c r="T13" s="52">
        <f t="shared" si="0"/>
        <v>44.067360996715621</v>
      </c>
      <c r="U13" s="52">
        <f t="shared" si="0"/>
        <v>11.713040244068363</v>
      </c>
      <c r="V13" s="52">
        <f t="shared" si="0"/>
        <v>-6.2234014675546456</v>
      </c>
      <c r="W13" s="52">
        <f t="shared" si="0"/>
        <v>-0.2604225302278329</v>
      </c>
      <c r="X13" s="52"/>
      <c r="Y13" s="12"/>
      <c r="Z13" s="103">
        <f t="shared" si="8"/>
        <v>22970.403422166666</v>
      </c>
      <c r="AA13" s="103">
        <f t="shared" si="2"/>
        <v>10.766355881532718</v>
      </c>
      <c r="AB13" s="54">
        <f t="shared" si="3"/>
        <v>-100</v>
      </c>
      <c r="AC13" s="43"/>
      <c r="AD13" s="99" t="str">
        <f t="shared" si="6"/>
        <v>21,403.4 (-2.2%)</v>
      </c>
      <c r="AE13" s="104" t="str">
        <f t="shared" si="4"/>
        <v>16,479.0 (-23.0%)</v>
      </c>
      <c r="AF13" s="104" t="str">
        <f t="shared" si="1"/>
        <v>23,740.9 (44.1%)</v>
      </c>
      <c r="AG13" s="104" t="str">
        <f t="shared" si="1"/>
        <v>26,521.7 (11.7%)</v>
      </c>
      <c r="AH13" s="104" t="str">
        <f t="shared" si="1"/>
        <v>24,871.1 (-6.2%)</v>
      </c>
      <c r="AI13" s="104" t="str">
        <f t="shared" si="1"/>
        <v>24,806.4 (-0.3%)</v>
      </c>
      <c r="AJ13" s="104" t="str">
        <f t="shared" si="1"/>
        <v>0.0 (0.0%)</v>
      </c>
    </row>
    <row r="14" spans="1:36" ht="11.1" customHeight="1" x14ac:dyDescent="0.6">
      <c r="A14" s="73"/>
      <c r="C14" s="75" t="s">
        <v>12</v>
      </c>
      <c r="D14" s="60">
        <f t="shared" ref="D14:K14" si="11">+D9+D11+D13</f>
        <v>51458.49</v>
      </c>
      <c r="E14" s="61">
        <f t="shared" si="11"/>
        <v>56964.89</v>
      </c>
      <c r="F14" s="60">
        <f t="shared" si="11"/>
        <v>63367.8</v>
      </c>
      <c r="G14" s="60">
        <f t="shared" si="11"/>
        <v>60963.069999999992</v>
      </c>
      <c r="H14" s="76">
        <f t="shared" si="11"/>
        <v>51716.430569999997</v>
      </c>
      <c r="I14" s="76">
        <f t="shared" si="11"/>
        <v>68236.63</v>
      </c>
      <c r="J14" s="76">
        <f t="shared" si="11"/>
        <v>75585.5</v>
      </c>
      <c r="K14" s="77">
        <f t="shared" si="11"/>
        <v>71201.69</v>
      </c>
      <c r="L14" s="77">
        <f>+L9+L11+L13</f>
        <v>74293.64</v>
      </c>
      <c r="M14" s="77"/>
      <c r="N14" s="78"/>
      <c r="O14" s="64">
        <v>-3.7618332842715096</v>
      </c>
      <c r="P14" s="65">
        <f t="shared" si="0"/>
        <v>10.700663777736196</v>
      </c>
      <c r="Q14" s="65">
        <f t="shared" si="0"/>
        <v>11.240098945157273</v>
      </c>
      <c r="R14" s="65">
        <f t="shared" si="0"/>
        <v>-3.7948768933117605</v>
      </c>
      <c r="S14" s="79">
        <f t="shared" si="0"/>
        <v>-15.167607914102742</v>
      </c>
      <c r="T14" s="79">
        <f t="shared" si="0"/>
        <v>31.943812146198567</v>
      </c>
      <c r="U14" s="79">
        <f t="shared" si="0"/>
        <v>10.769684845221693</v>
      </c>
      <c r="V14" s="79">
        <f t="shared" si="0"/>
        <v>-5.7998028722440083</v>
      </c>
      <c r="W14" s="79">
        <f t="shared" si="0"/>
        <v>4.3425233305557809</v>
      </c>
      <c r="X14" s="79"/>
      <c r="Y14" s="12"/>
      <c r="Z14" s="80">
        <f t="shared" si="8"/>
        <v>66999.493428333328</v>
      </c>
      <c r="AA14" s="80">
        <f t="shared" si="2"/>
        <v>9.4789878450600717</v>
      </c>
      <c r="AB14" s="81">
        <f t="shared" si="3"/>
        <v>-100</v>
      </c>
      <c r="AC14" s="43"/>
      <c r="AD14" s="82" t="str">
        <f t="shared" si="6"/>
        <v>60,963.1 (-3.8%)</v>
      </c>
      <c r="AE14" s="83" t="str">
        <f t="shared" si="4"/>
        <v>51,716.4 (-15.2%)</v>
      </c>
      <c r="AF14" s="83" t="str">
        <f t="shared" si="1"/>
        <v>68,236.6 (31.9%)</v>
      </c>
      <c r="AG14" s="83" t="str">
        <f t="shared" si="1"/>
        <v>75,585.5 (10.8%)</v>
      </c>
      <c r="AH14" s="83" t="str">
        <f t="shared" si="1"/>
        <v>71,201.7 (-5.8%)</v>
      </c>
      <c r="AI14" s="83" t="str">
        <f t="shared" si="1"/>
        <v>74,293.6 (4.3%)</v>
      </c>
      <c r="AJ14" s="83" t="str">
        <f t="shared" si="1"/>
        <v>0.0 (0.0%)</v>
      </c>
    </row>
    <row r="15" spans="1:36" ht="11.1" customHeight="1" x14ac:dyDescent="0.6">
      <c r="A15" s="73"/>
      <c r="C15" s="75" t="s">
        <v>13</v>
      </c>
      <c r="D15" s="60">
        <f t="shared" ref="D15:L15" si="12">+D8+D9+D11+D13</f>
        <v>105302.97</v>
      </c>
      <c r="E15" s="61">
        <f t="shared" si="12"/>
        <v>113391.47999999998</v>
      </c>
      <c r="F15" s="60">
        <f t="shared" si="12"/>
        <v>126654.85000000002</v>
      </c>
      <c r="G15" s="60">
        <f t="shared" si="12"/>
        <v>123073.49999999999</v>
      </c>
      <c r="H15" s="76">
        <f t="shared" si="12"/>
        <v>114541.96426699999</v>
      </c>
      <c r="I15" s="76">
        <f t="shared" si="12"/>
        <v>132354.70000000001</v>
      </c>
      <c r="J15" s="76">
        <f t="shared" si="12"/>
        <v>149192.54999999999</v>
      </c>
      <c r="K15" s="77">
        <f t="shared" si="12"/>
        <v>142383.99</v>
      </c>
      <c r="L15" s="77">
        <f t="shared" si="12"/>
        <v>145047.31</v>
      </c>
      <c r="M15" s="77"/>
      <c r="N15" s="78"/>
      <c r="O15" s="64">
        <v>-1.4053230822729135</v>
      </c>
      <c r="P15" s="65">
        <f t="shared" si="0"/>
        <v>7.6811793627473035</v>
      </c>
      <c r="Q15" s="65">
        <f t="shared" si="0"/>
        <v>11.696972294567498</v>
      </c>
      <c r="R15" s="65">
        <f t="shared" si="0"/>
        <v>-2.8276453684955904</v>
      </c>
      <c r="S15" s="79">
        <f t="shared" si="0"/>
        <v>-6.9320655811364702</v>
      </c>
      <c r="T15" s="79">
        <f t="shared" si="0"/>
        <v>15.551274894743482</v>
      </c>
      <c r="U15" s="79">
        <f t="shared" si="0"/>
        <v>12.721762053028707</v>
      </c>
      <c r="V15" s="79">
        <f t="shared" si="0"/>
        <v>-4.5636058905086045</v>
      </c>
      <c r="W15" s="79">
        <f t="shared" si="0"/>
        <v>1.870519290827577</v>
      </c>
      <c r="X15" s="79"/>
      <c r="Y15" s="12"/>
      <c r="Z15" s="80">
        <f t="shared" si="8"/>
        <v>134432.33571116664</v>
      </c>
      <c r="AA15" s="80">
        <f t="shared" si="2"/>
        <v>6.0806722117412226</v>
      </c>
      <c r="AB15" s="81">
        <f t="shared" si="3"/>
        <v>-100</v>
      </c>
      <c r="AC15" s="43"/>
      <c r="AD15" s="82" t="str">
        <f t="shared" si="6"/>
        <v>123,073.5 (-2.8%)</v>
      </c>
      <c r="AE15" s="83" t="str">
        <f t="shared" si="4"/>
        <v>114,542.0 (-6.9%)</v>
      </c>
      <c r="AF15" s="83" t="str">
        <f t="shared" si="1"/>
        <v>132,354.7 (15.6%)</v>
      </c>
      <c r="AG15" s="83" t="str">
        <f t="shared" si="1"/>
        <v>149,192.6 (12.7%)</v>
      </c>
      <c r="AH15" s="83" t="str">
        <f t="shared" si="1"/>
        <v>142,384.0 (-4.6%)</v>
      </c>
      <c r="AI15" s="83" t="str">
        <f t="shared" si="1"/>
        <v>145,047.3 (1.9%)</v>
      </c>
      <c r="AJ15" s="83" t="str">
        <f t="shared" si="1"/>
        <v>0.0 (0.0%)</v>
      </c>
    </row>
    <row r="16" spans="1:36" ht="11.1" customHeight="1" x14ac:dyDescent="0.6">
      <c r="B16" s="22">
        <v>7</v>
      </c>
      <c r="C16" s="32" t="s">
        <v>14</v>
      </c>
      <c r="D16" s="47">
        <v>17064.080000000002</v>
      </c>
      <c r="E16" s="48">
        <v>18863.060000000001</v>
      </c>
      <c r="F16" s="47">
        <v>20333.79</v>
      </c>
      <c r="G16" s="47">
        <v>21233.72</v>
      </c>
      <c r="H16" s="49">
        <v>18834.098250999999</v>
      </c>
      <c r="I16" s="101">
        <v>22648.639999999999</v>
      </c>
      <c r="J16" s="102">
        <v>23613.31</v>
      </c>
      <c r="K16" s="102">
        <v>22320.48</v>
      </c>
      <c r="L16" s="102">
        <f>ROUND(25720.6047014635,2)</f>
        <v>25720.6</v>
      </c>
      <c r="M16" s="102"/>
      <c r="N16" s="16"/>
      <c r="O16" s="50">
        <v>-6.273350536245303</v>
      </c>
      <c r="P16" s="51">
        <f t="shared" si="0"/>
        <v>10.542496284593138</v>
      </c>
      <c r="Q16" s="51">
        <f t="shared" si="0"/>
        <v>7.7968791913931135</v>
      </c>
      <c r="R16" s="51">
        <f t="shared" si="0"/>
        <v>4.4257858471047573</v>
      </c>
      <c r="S16" s="52">
        <f t="shared" si="0"/>
        <v>-11.300995534461233</v>
      </c>
      <c r="T16" s="52">
        <f t="shared" si="0"/>
        <v>20.253381383934666</v>
      </c>
      <c r="U16" s="52">
        <f t="shared" si="0"/>
        <v>4.2592844426861953</v>
      </c>
      <c r="V16" s="52">
        <f t="shared" si="0"/>
        <v>-5.4750054100843997</v>
      </c>
      <c r="W16" s="52">
        <f t="shared" si="0"/>
        <v>15.233184949427603</v>
      </c>
      <c r="X16" s="52"/>
      <c r="Y16" s="12"/>
      <c r="Z16" s="53">
        <f t="shared" si="8"/>
        <v>22395.141375166666</v>
      </c>
      <c r="AA16" s="53">
        <f t="shared" si="2"/>
        <v>8.1020838870671241</v>
      </c>
      <c r="AB16" s="54">
        <f t="shared" si="3"/>
        <v>-100</v>
      </c>
      <c r="AC16" s="43"/>
      <c r="AD16" s="55" t="str">
        <f t="shared" si="6"/>
        <v>21,233.7 (4.4%)</v>
      </c>
      <c r="AE16" s="56" t="str">
        <f t="shared" si="4"/>
        <v>18,834.1 (-11.3%)</v>
      </c>
      <c r="AF16" s="56" t="str">
        <f t="shared" si="1"/>
        <v>22,648.6 (20.3%)</v>
      </c>
      <c r="AG16" s="56" t="str">
        <f t="shared" si="1"/>
        <v>23,613.3 (4.3%)</v>
      </c>
      <c r="AH16" s="56" t="str">
        <f t="shared" si="1"/>
        <v>22,320.5 (-5.5%)</v>
      </c>
      <c r="AI16" s="56" t="str">
        <f t="shared" si="1"/>
        <v>25,720.6 (15.2%)</v>
      </c>
      <c r="AJ16" s="56" t="str">
        <f t="shared" si="1"/>
        <v>0.0 (0.0%)</v>
      </c>
    </row>
    <row r="17" spans="1:36" s="72" customFormat="1" ht="11.1" hidden="1" customHeight="1" x14ac:dyDescent="0.5">
      <c r="A17" s="105">
        <v>7</v>
      </c>
      <c r="B17" s="106"/>
      <c r="C17" s="107" t="s">
        <v>33</v>
      </c>
      <c r="D17" s="60">
        <f t="shared" ref="D17:L17" si="13">+D15+D16</f>
        <v>122367.05</v>
      </c>
      <c r="E17" s="61">
        <f t="shared" si="13"/>
        <v>132254.53999999998</v>
      </c>
      <c r="F17" s="60">
        <f t="shared" si="13"/>
        <v>146988.64000000001</v>
      </c>
      <c r="G17" s="60">
        <f t="shared" si="13"/>
        <v>144307.21999999997</v>
      </c>
      <c r="H17" s="60">
        <f t="shared" si="13"/>
        <v>133376.06251799999</v>
      </c>
      <c r="I17" s="60">
        <f t="shared" si="13"/>
        <v>155003.34000000003</v>
      </c>
      <c r="J17" s="60">
        <f t="shared" si="13"/>
        <v>172805.86</v>
      </c>
      <c r="K17" s="62">
        <f t="shared" si="13"/>
        <v>164704.47</v>
      </c>
      <c r="L17" s="62">
        <f t="shared" si="13"/>
        <v>170767.91</v>
      </c>
      <c r="M17" s="62"/>
      <c r="N17" s="63"/>
      <c r="O17" s="64">
        <v>-2.1142926577230048</v>
      </c>
      <c r="P17" s="65">
        <f t="shared" si="0"/>
        <v>8.080189887718948</v>
      </c>
      <c r="Q17" s="65">
        <f t="shared" si="0"/>
        <v>11.140713959611537</v>
      </c>
      <c r="R17" s="65">
        <f t="shared" si="0"/>
        <v>-1.8242362130842515</v>
      </c>
      <c r="S17" s="65">
        <f t="shared" si="0"/>
        <v>-7.5749207018193427</v>
      </c>
      <c r="T17" s="65">
        <f t="shared" si="0"/>
        <v>16.215261624687184</v>
      </c>
      <c r="U17" s="65">
        <f t="shared" si="0"/>
        <v>11.485249285596023</v>
      </c>
      <c r="V17" s="65">
        <f t="shared" si="0"/>
        <v>-4.6881454135872414</v>
      </c>
      <c r="W17" s="65">
        <f t="shared" si="0"/>
        <v>3.6814058537694816</v>
      </c>
      <c r="X17" s="65"/>
      <c r="Y17" s="66"/>
      <c r="Z17" s="67">
        <f t="shared" si="8"/>
        <v>156827.47708633335</v>
      </c>
      <c r="AA17" s="67">
        <f t="shared" si="2"/>
        <v>6.3731678003642989</v>
      </c>
      <c r="AB17" s="68">
        <f t="shared" si="3"/>
        <v>-100</v>
      </c>
      <c r="AC17" s="69"/>
      <c r="AD17" s="70" t="str">
        <f t="shared" si="6"/>
        <v>144,307.2 (-1.8%)</v>
      </c>
      <c r="AE17" s="71" t="str">
        <f t="shared" si="4"/>
        <v>133,376.1 (-7.6%)</v>
      </c>
      <c r="AF17" s="71" t="str">
        <f t="shared" si="1"/>
        <v>155,003.3 (16.2%)</v>
      </c>
      <c r="AG17" s="71" t="str">
        <f t="shared" si="1"/>
        <v>172,805.9 (11.5%)</v>
      </c>
      <c r="AH17" s="71" t="str">
        <f t="shared" si="1"/>
        <v>164,704.5 (-4.7%)</v>
      </c>
      <c r="AI17" s="71" t="str">
        <f t="shared" si="1"/>
        <v>170,767.9 (3.7%)</v>
      </c>
      <c r="AJ17" s="71" t="str">
        <f t="shared" si="1"/>
        <v>0.0 (0.0%)</v>
      </c>
    </row>
    <row r="18" spans="1:36" ht="11.1" customHeight="1" x14ac:dyDescent="0.6">
      <c r="B18" s="74">
        <v>8</v>
      </c>
      <c r="C18" s="32" t="s">
        <v>15</v>
      </c>
      <c r="D18" s="47">
        <v>18744.78</v>
      </c>
      <c r="E18" s="48">
        <v>21367.3</v>
      </c>
      <c r="F18" s="47">
        <v>22827.25</v>
      </c>
      <c r="G18" s="47">
        <v>21954.75</v>
      </c>
      <c r="H18" s="49">
        <v>20174.928484</v>
      </c>
      <c r="I18" s="49">
        <v>21975.46</v>
      </c>
      <c r="J18" s="36">
        <v>23672.35</v>
      </c>
      <c r="K18" s="37">
        <v>24461.03</v>
      </c>
      <c r="L18" s="37">
        <v>26182.25</v>
      </c>
      <c r="M18" s="37"/>
      <c r="N18" s="16"/>
      <c r="O18" s="50">
        <v>6.0947013154312391</v>
      </c>
      <c r="P18" s="51">
        <f t="shared" si="0"/>
        <v>13.990668335397904</v>
      </c>
      <c r="Q18" s="51">
        <f t="shared" si="0"/>
        <v>6.8326367861171189</v>
      </c>
      <c r="R18" s="51">
        <f t="shared" si="0"/>
        <v>-3.8221862028934739</v>
      </c>
      <c r="S18" s="52">
        <f t="shared" si="0"/>
        <v>-8.1067719559548621</v>
      </c>
      <c r="T18" s="52">
        <f t="shared" si="0"/>
        <v>8.924599249151921</v>
      </c>
      <c r="U18" s="52">
        <f t="shared" si="0"/>
        <v>7.721749624353702</v>
      </c>
      <c r="V18" s="52">
        <f t="shared" si="0"/>
        <v>3.3316506388254563</v>
      </c>
      <c r="W18" s="52">
        <f t="shared" si="0"/>
        <v>7.0365802257713606</v>
      </c>
      <c r="X18" s="52"/>
      <c r="Y18" s="12"/>
      <c r="Z18" s="53">
        <f t="shared" si="8"/>
        <v>23070.128080666665</v>
      </c>
      <c r="AA18" s="53">
        <f t="shared" si="2"/>
        <v>6.7330058563537687</v>
      </c>
      <c r="AB18" s="54">
        <f t="shared" si="3"/>
        <v>-100</v>
      </c>
      <c r="AC18" s="43"/>
      <c r="AD18" s="55" t="str">
        <f t="shared" si="6"/>
        <v>21,954.8 (-3.8%)</v>
      </c>
      <c r="AE18" s="56" t="str">
        <f t="shared" si="4"/>
        <v>20,174.9 (-8.1%)</v>
      </c>
      <c r="AF18" s="56" t="str">
        <f t="shared" si="1"/>
        <v>21,975.5 (8.9%)</v>
      </c>
      <c r="AG18" s="56" t="str">
        <f t="shared" si="1"/>
        <v>23,672.4 (7.7%)</v>
      </c>
      <c r="AH18" s="56" t="str">
        <f t="shared" si="1"/>
        <v>24,461.0 (3.3%)</v>
      </c>
      <c r="AI18" s="56" t="str">
        <f t="shared" si="1"/>
        <v>26,182.3 (7.0%)</v>
      </c>
      <c r="AJ18" s="56" t="str">
        <f t="shared" si="1"/>
        <v>0.0 (0.0%)</v>
      </c>
    </row>
    <row r="19" spans="1:36" s="72" customFormat="1" ht="11.1" hidden="1" customHeight="1" x14ac:dyDescent="0.5">
      <c r="A19" s="73">
        <v>8</v>
      </c>
      <c r="B19" s="22"/>
      <c r="C19" s="107" t="s">
        <v>34</v>
      </c>
      <c r="D19" s="60">
        <f t="shared" ref="D19:L19" si="14">D18+D17</f>
        <v>141111.83000000002</v>
      </c>
      <c r="E19" s="61">
        <f t="shared" si="14"/>
        <v>153621.83999999997</v>
      </c>
      <c r="F19" s="60">
        <f t="shared" si="14"/>
        <v>169815.89</v>
      </c>
      <c r="G19" s="60">
        <f t="shared" si="14"/>
        <v>166261.96999999997</v>
      </c>
      <c r="H19" s="60">
        <f t="shared" si="14"/>
        <v>153550.991002</v>
      </c>
      <c r="I19" s="60">
        <f t="shared" si="14"/>
        <v>176978.80000000002</v>
      </c>
      <c r="J19" s="60">
        <f t="shared" si="14"/>
        <v>196478.21</v>
      </c>
      <c r="K19" s="62">
        <f t="shared" si="14"/>
        <v>189165.5</v>
      </c>
      <c r="L19" s="62">
        <f t="shared" si="14"/>
        <v>196950.16</v>
      </c>
      <c r="M19" s="62"/>
      <c r="N19" s="63"/>
      <c r="O19" s="64">
        <v>-1.0977648286597308</v>
      </c>
      <c r="P19" s="65">
        <f t="shared" si="0"/>
        <v>8.8653162530738516</v>
      </c>
      <c r="Q19" s="65">
        <f t="shared" si="0"/>
        <v>10.541502432206284</v>
      </c>
      <c r="R19" s="65">
        <f t="shared" si="0"/>
        <v>-2.0928076871958412</v>
      </c>
      <c r="S19" s="65">
        <f t="shared" si="0"/>
        <v>-7.6451512020457741</v>
      </c>
      <c r="T19" s="65">
        <f t="shared" si="0"/>
        <v>15.257347963123769</v>
      </c>
      <c r="U19" s="65">
        <f t="shared" si="0"/>
        <v>11.017935481537888</v>
      </c>
      <c r="V19" s="65">
        <f t="shared" si="0"/>
        <v>-3.7218936389943669</v>
      </c>
      <c r="W19" s="65">
        <f t="shared" si="0"/>
        <v>4.1152641470035611</v>
      </c>
      <c r="X19" s="65"/>
      <c r="Y19" s="66"/>
      <c r="Z19" s="67">
        <f t="shared" si="8"/>
        <v>179897.60516699997</v>
      </c>
      <c r="AA19" s="67">
        <f t="shared" si="2"/>
        <v>6.4206552374639125</v>
      </c>
      <c r="AB19" s="68">
        <f t="shared" si="3"/>
        <v>-100</v>
      </c>
      <c r="AC19" s="69"/>
      <c r="AD19" s="82" t="str">
        <f t="shared" si="6"/>
        <v>166,262.0 (-2.1%)</v>
      </c>
      <c r="AE19" s="71" t="str">
        <f t="shared" si="4"/>
        <v>153,551.0 (-7.6%)</v>
      </c>
      <c r="AF19" s="71" t="str">
        <f t="shared" si="1"/>
        <v>176,978.8 (15.3%)</v>
      </c>
      <c r="AG19" s="71" t="str">
        <f t="shared" si="1"/>
        <v>196,478.2 (11.0%)</v>
      </c>
      <c r="AH19" s="71" t="str">
        <f t="shared" si="1"/>
        <v>189,165.5 (-3.7%)</v>
      </c>
      <c r="AI19" s="71" t="str">
        <f t="shared" si="1"/>
        <v>196,950.2 (4.1%)</v>
      </c>
      <c r="AJ19" s="71" t="str">
        <f t="shared" si="1"/>
        <v>0.0 (0.0%)</v>
      </c>
    </row>
    <row r="20" spans="1:36" ht="11.1" customHeight="1" x14ac:dyDescent="0.6">
      <c r="B20" s="22">
        <v>9</v>
      </c>
      <c r="C20" s="32" t="s">
        <v>16</v>
      </c>
      <c r="D20" s="47">
        <v>19437.98</v>
      </c>
      <c r="E20" s="48">
        <v>21834.69</v>
      </c>
      <c r="F20" s="47">
        <v>20769.419999999998</v>
      </c>
      <c r="G20" s="47">
        <v>20408.54</v>
      </c>
      <c r="H20" s="49">
        <v>19670.875764</v>
      </c>
      <c r="I20" s="49">
        <v>23109.18</v>
      </c>
      <c r="J20" s="36">
        <v>24953.09</v>
      </c>
      <c r="K20" s="108">
        <v>25694.43</v>
      </c>
      <c r="L20" s="108">
        <v>25983.18</v>
      </c>
      <c r="M20" s="108"/>
      <c r="N20" s="16"/>
      <c r="O20" s="50">
        <v>3.3143213101022084</v>
      </c>
      <c r="P20" s="51">
        <f t="shared" ref="P20:W30" si="15">((E20/D20)-1)*100</f>
        <v>12.330036351513884</v>
      </c>
      <c r="Q20" s="51">
        <f t="shared" si="15"/>
        <v>-4.8787960809152819</v>
      </c>
      <c r="R20" s="51">
        <f t="shared" si="15"/>
        <v>-1.7375545393178871</v>
      </c>
      <c r="S20" s="52">
        <f t="shared" si="15"/>
        <v>-3.6144880329509133</v>
      </c>
      <c r="T20" s="52">
        <f t="shared" si="15"/>
        <v>17.479161971489333</v>
      </c>
      <c r="U20" s="52">
        <f t="shared" si="15"/>
        <v>7.979123447911185</v>
      </c>
      <c r="V20" s="52">
        <f t="shared" si="15"/>
        <v>2.970934661799407</v>
      </c>
      <c r="W20" s="52">
        <f t="shared" si="15"/>
        <v>1.1237844155328691</v>
      </c>
      <c r="X20" s="52"/>
      <c r="Y20" s="12"/>
      <c r="Z20" s="53">
        <f t="shared" si="8"/>
        <v>23303.215960666668</v>
      </c>
      <c r="AA20" s="53">
        <f t="shared" si="2"/>
        <v>7.2055209627625016</v>
      </c>
      <c r="AB20" s="54">
        <f t="shared" si="3"/>
        <v>-100</v>
      </c>
      <c r="AC20" s="43"/>
      <c r="AD20" s="55" t="str">
        <f t="shared" si="6"/>
        <v>20,408.5 (-1.7%)</v>
      </c>
      <c r="AE20" s="56" t="str">
        <f t="shared" si="4"/>
        <v>19,670.9 (-3.6%)</v>
      </c>
      <c r="AF20" s="56" t="str">
        <f t="shared" si="4"/>
        <v>23,109.2 (17.5%)</v>
      </c>
      <c r="AG20" s="56" t="str">
        <f t="shared" si="4"/>
        <v>24,953.1 (8.0%)</v>
      </c>
      <c r="AH20" s="56" t="str">
        <f t="shared" si="4"/>
        <v>25,694.4 (3.0%)</v>
      </c>
      <c r="AI20" s="56" t="str">
        <f t="shared" si="4"/>
        <v>25,983.2 (1.1%)</v>
      </c>
      <c r="AJ20" s="56" t="str">
        <f t="shared" si="4"/>
        <v>0.0 (0.0%)</v>
      </c>
    </row>
    <row r="21" spans="1:36" ht="11.1" customHeight="1" x14ac:dyDescent="0.6">
      <c r="A21" s="73"/>
      <c r="B21" s="74"/>
      <c r="C21" s="75" t="s">
        <v>17</v>
      </c>
      <c r="D21" s="60">
        <f t="shared" ref="D21:L21" si="16">+D16+D18+D20</f>
        <v>55246.84</v>
      </c>
      <c r="E21" s="61">
        <f t="shared" si="16"/>
        <v>62065.05</v>
      </c>
      <c r="F21" s="60">
        <f t="shared" si="16"/>
        <v>63930.46</v>
      </c>
      <c r="G21" s="60">
        <f t="shared" si="16"/>
        <v>63597.01</v>
      </c>
      <c r="H21" s="76">
        <f t="shared" si="16"/>
        <v>58679.902499000003</v>
      </c>
      <c r="I21" s="76">
        <f t="shared" si="16"/>
        <v>67733.279999999999</v>
      </c>
      <c r="J21" s="76">
        <f t="shared" si="16"/>
        <v>72238.75</v>
      </c>
      <c r="K21" s="77">
        <f t="shared" si="16"/>
        <v>72475.94</v>
      </c>
      <c r="L21" s="77">
        <f t="shared" si="16"/>
        <v>77886.03</v>
      </c>
      <c r="M21" s="77"/>
      <c r="N21" s="78"/>
      <c r="O21" s="64">
        <v>1.0207611824036178</v>
      </c>
      <c r="P21" s="65">
        <f t="shared" si="15"/>
        <v>12.341357442344236</v>
      </c>
      <c r="Q21" s="65">
        <f t="shared" si="15"/>
        <v>3.005572379302035</v>
      </c>
      <c r="R21" s="65">
        <f t="shared" si="15"/>
        <v>-0.52158235682958631</v>
      </c>
      <c r="S21" s="79">
        <f t="shared" si="15"/>
        <v>-7.7316645876905232</v>
      </c>
      <c r="T21" s="79">
        <f t="shared" si="15"/>
        <v>15.428412651425717</v>
      </c>
      <c r="U21" s="79">
        <f t="shared" si="15"/>
        <v>6.651781812426627</v>
      </c>
      <c r="V21" s="79">
        <f t="shared" si="15"/>
        <v>0.32834178332266095</v>
      </c>
      <c r="W21" s="79">
        <f t="shared" si="15"/>
        <v>7.4646703443929097</v>
      </c>
      <c r="X21" s="79"/>
      <c r="Y21" s="12"/>
      <c r="Z21" s="80">
        <f t="shared" si="8"/>
        <v>68768.4854165</v>
      </c>
      <c r="AA21" s="80">
        <f t="shared" si="2"/>
        <v>7.3352929643905274</v>
      </c>
      <c r="AB21" s="81">
        <f t="shared" si="3"/>
        <v>-100</v>
      </c>
      <c r="AC21" s="43"/>
      <c r="AD21" s="82" t="str">
        <f t="shared" si="6"/>
        <v>63,597.0 (-0.5%)</v>
      </c>
      <c r="AE21" s="83" t="str">
        <f t="shared" si="4"/>
        <v>58,679.9 (-7.7%)</v>
      </c>
      <c r="AF21" s="83" t="str">
        <f t="shared" si="4"/>
        <v>67,733.3 (15.4%)</v>
      </c>
      <c r="AG21" s="83" t="str">
        <f t="shared" si="4"/>
        <v>72,238.8 (6.7%)</v>
      </c>
      <c r="AH21" s="83" t="str">
        <f t="shared" si="4"/>
        <v>72,475.9 (0.3%)</v>
      </c>
      <c r="AI21" s="83" t="str">
        <f t="shared" si="4"/>
        <v>77,886.0 (7.5%)</v>
      </c>
      <c r="AJ21" s="83" t="str">
        <f t="shared" si="4"/>
        <v>0.0 (0.0%)</v>
      </c>
    </row>
    <row r="22" spans="1:36" s="72" customFormat="1" ht="11.1" hidden="1" customHeight="1" x14ac:dyDescent="0.5">
      <c r="A22" s="73">
        <v>9</v>
      </c>
      <c r="B22" s="74"/>
      <c r="C22" s="107" t="s">
        <v>35</v>
      </c>
      <c r="D22" s="60">
        <f>+D15+D16+D18+D20</f>
        <v>160549.81000000003</v>
      </c>
      <c r="E22" s="61">
        <f>+E15+E16+E18+E20</f>
        <v>175456.52999999997</v>
      </c>
      <c r="F22" s="60">
        <f t="shared" ref="F22:L22" si="17">+F15+F16+F18+F20</f>
        <v>190585.31</v>
      </c>
      <c r="G22" s="60">
        <f t="shared" si="17"/>
        <v>186670.50999999998</v>
      </c>
      <c r="H22" s="60">
        <f t="shared" si="17"/>
        <v>173221.86676599999</v>
      </c>
      <c r="I22" s="60">
        <f t="shared" si="17"/>
        <v>200087.98</v>
      </c>
      <c r="J22" s="60">
        <f t="shared" si="17"/>
        <v>221431.3</v>
      </c>
      <c r="K22" s="60">
        <f t="shared" si="17"/>
        <v>214859.93</v>
      </c>
      <c r="L22" s="60">
        <f t="shared" si="17"/>
        <v>222933.34</v>
      </c>
      <c r="M22" s="60"/>
      <c r="N22" s="63"/>
      <c r="O22" s="64">
        <v>-0.58374224290647092</v>
      </c>
      <c r="P22" s="65">
        <f t="shared" si="15"/>
        <v>9.2847945444469495</v>
      </c>
      <c r="Q22" s="65">
        <f t="shared" si="15"/>
        <v>8.6225231970562977</v>
      </c>
      <c r="R22" s="65">
        <f t="shared" si="15"/>
        <v>-2.0540932561906367</v>
      </c>
      <c r="S22" s="65">
        <f t="shared" si="15"/>
        <v>-7.2044819687908879</v>
      </c>
      <c r="T22" s="51">
        <f t="shared" si="15"/>
        <v>15.509654603995582</v>
      </c>
      <c r="U22" s="65">
        <f t="shared" si="15"/>
        <v>10.666967600952336</v>
      </c>
      <c r="V22" s="65">
        <f t="shared" si="15"/>
        <v>-2.9676789144082116</v>
      </c>
      <c r="W22" s="65">
        <f t="shared" si="15"/>
        <v>3.7575224007566188</v>
      </c>
      <c r="X22" s="65"/>
      <c r="Y22" s="66"/>
      <c r="Z22" s="67">
        <f t="shared" si="8"/>
        <v>203200.82112766666</v>
      </c>
      <c r="AA22" s="67">
        <f t="shared" si="2"/>
        <v>6.5106602959782656</v>
      </c>
      <c r="AB22" s="68">
        <f t="shared" si="3"/>
        <v>-100</v>
      </c>
      <c r="AC22" s="69"/>
      <c r="AD22" s="70" t="str">
        <f t="shared" si="6"/>
        <v>186,670.5 (-2.1%)</v>
      </c>
      <c r="AE22" s="71" t="str">
        <f t="shared" si="4"/>
        <v>173,221.9 (-7.2%)</v>
      </c>
      <c r="AF22" s="71" t="str">
        <f t="shared" si="4"/>
        <v>200,088.0 (15.5%)</v>
      </c>
      <c r="AG22" s="71" t="str">
        <f t="shared" si="4"/>
        <v>221,431.3 (10.7%)</v>
      </c>
      <c r="AH22" s="71" t="str">
        <f t="shared" si="4"/>
        <v>214,859.9 (-3.0%)</v>
      </c>
      <c r="AI22" s="71" t="str">
        <f t="shared" si="4"/>
        <v>222,933.3 (3.8%)</v>
      </c>
      <c r="AJ22" s="71" t="str">
        <f t="shared" si="4"/>
        <v>0.0 (0.0%)</v>
      </c>
    </row>
    <row r="23" spans="1:36" ht="11.1" customHeight="1" x14ac:dyDescent="0.6">
      <c r="B23" s="74">
        <v>10</v>
      </c>
      <c r="C23" s="32" t="s">
        <v>18</v>
      </c>
      <c r="D23" s="47">
        <v>17756.88</v>
      </c>
      <c r="E23" s="48">
        <v>20015.830000000002</v>
      </c>
      <c r="F23" s="47">
        <v>21744.14</v>
      </c>
      <c r="G23" s="47">
        <v>20770.32</v>
      </c>
      <c r="H23" s="49">
        <v>19376.854249</v>
      </c>
      <c r="I23" s="49">
        <v>22776.03</v>
      </c>
      <c r="J23" s="36">
        <v>21827.17</v>
      </c>
      <c r="K23" s="37">
        <v>23753.200000000001</v>
      </c>
      <c r="L23" s="37">
        <v>27222.05</v>
      </c>
      <c r="M23" s="37"/>
      <c r="N23" s="16"/>
      <c r="O23" s="50">
        <v>-4.3594647713299466</v>
      </c>
      <c r="P23" s="51">
        <f t="shared" si="15"/>
        <v>12.721547929591237</v>
      </c>
      <c r="Q23" s="51">
        <f t="shared" si="15"/>
        <v>8.6347156225847108</v>
      </c>
      <c r="R23" s="51">
        <f t="shared" si="15"/>
        <v>-4.4785399652504054</v>
      </c>
      <c r="S23" s="52">
        <f t="shared" si="15"/>
        <v>-6.7089276958660182</v>
      </c>
      <c r="T23" s="52">
        <f t="shared" si="15"/>
        <v>17.542454039852331</v>
      </c>
      <c r="U23" s="52">
        <f t="shared" si="15"/>
        <v>-4.1660464971287841</v>
      </c>
      <c r="V23" s="52">
        <f t="shared" si="15"/>
        <v>8.8240023786867674</v>
      </c>
      <c r="W23" s="52">
        <f t="shared" si="15"/>
        <v>14.603716551875113</v>
      </c>
      <c r="X23" s="52"/>
      <c r="Y23" s="12"/>
      <c r="Z23" s="53">
        <f t="shared" si="8"/>
        <v>22620.937374833331</v>
      </c>
      <c r="AA23" s="53">
        <f t="shared" si="2"/>
        <v>8.8702922402297482</v>
      </c>
      <c r="AB23" s="54">
        <f t="shared" si="3"/>
        <v>-100</v>
      </c>
      <c r="AC23" s="43"/>
      <c r="AD23" s="55" t="str">
        <f t="shared" si="6"/>
        <v>20,770.3 (-4.5%)</v>
      </c>
      <c r="AE23" s="56" t="str">
        <f t="shared" si="4"/>
        <v>19,376.9 (-6.7%)</v>
      </c>
      <c r="AF23" s="56" t="str">
        <f t="shared" si="4"/>
        <v>22,776.0 (17.5%)</v>
      </c>
      <c r="AG23" s="56" t="str">
        <f t="shared" si="4"/>
        <v>21,827.2 (-4.2%)</v>
      </c>
      <c r="AH23" s="56" t="str">
        <f t="shared" si="4"/>
        <v>23,753.2 (8.8%)</v>
      </c>
      <c r="AI23" s="56" t="str">
        <f t="shared" si="4"/>
        <v>27,222.1 (14.6%)</v>
      </c>
      <c r="AJ23" s="56" t="str">
        <f t="shared" si="4"/>
        <v>0.0 (0.0%)</v>
      </c>
    </row>
    <row r="24" spans="1:36" s="72" customFormat="1" ht="11.1" hidden="1" customHeight="1" x14ac:dyDescent="0.5">
      <c r="A24" s="57">
        <v>10</v>
      </c>
      <c r="B24" s="58"/>
      <c r="C24" s="107" t="s">
        <v>36</v>
      </c>
      <c r="D24" s="60">
        <f t="shared" ref="D24:L24" si="18">+D15+D21+D23</f>
        <v>178306.69</v>
      </c>
      <c r="E24" s="61">
        <f t="shared" si="18"/>
        <v>195472.36</v>
      </c>
      <c r="F24" s="60">
        <f t="shared" si="18"/>
        <v>212329.45</v>
      </c>
      <c r="G24" s="60">
        <f t="shared" si="18"/>
        <v>207440.83</v>
      </c>
      <c r="H24" s="60">
        <f t="shared" si="18"/>
        <v>192598.72101499999</v>
      </c>
      <c r="I24" s="60">
        <f t="shared" si="18"/>
        <v>222864.01</v>
      </c>
      <c r="J24" s="60">
        <f t="shared" si="18"/>
        <v>243258.46999999997</v>
      </c>
      <c r="K24" s="62">
        <f t="shared" si="18"/>
        <v>238613.13</v>
      </c>
      <c r="L24" s="62">
        <f t="shared" si="18"/>
        <v>250155.38999999998</v>
      </c>
      <c r="M24" s="62"/>
      <c r="N24" s="63"/>
      <c r="O24" s="64">
        <v>-0.97306557336442889</v>
      </c>
      <c r="P24" s="65">
        <f t="shared" si="15"/>
        <v>9.6270476447069875</v>
      </c>
      <c r="Q24" s="65">
        <f t="shared" si="15"/>
        <v>8.6237716677693079</v>
      </c>
      <c r="R24" s="65">
        <f t="shared" si="15"/>
        <v>-2.3023749178458397</v>
      </c>
      <c r="S24" s="65">
        <f t="shared" si="15"/>
        <v>-7.154863864071503</v>
      </c>
      <c r="T24" s="65">
        <f t="shared" si="15"/>
        <v>15.71416924551794</v>
      </c>
      <c r="U24" s="65">
        <f t="shared" si="15"/>
        <v>9.1510782741457177</v>
      </c>
      <c r="V24" s="65">
        <f t="shared" si="15"/>
        <v>-1.9096313480883031</v>
      </c>
      <c r="W24" s="65">
        <f t="shared" si="15"/>
        <v>4.8372275239003004</v>
      </c>
      <c r="X24" s="65"/>
      <c r="Y24" s="66"/>
      <c r="Z24" s="67">
        <f t="shared" si="8"/>
        <v>225821.75850249999</v>
      </c>
      <c r="AA24" s="67">
        <f t="shared" si="2"/>
        <v>6.755219177183247</v>
      </c>
      <c r="AB24" s="68">
        <f t="shared" si="3"/>
        <v>-100</v>
      </c>
      <c r="AC24" s="69"/>
      <c r="AD24" s="70" t="str">
        <f t="shared" si="6"/>
        <v>207,440.8 (-2.3%)</v>
      </c>
      <c r="AE24" s="71" t="str">
        <f t="shared" si="4"/>
        <v>192,598.7 (-7.2%)</v>
      </c>
      <c r="AF24" s="71" t="str">
        <f t="shared" si="4"/>
        <v>222,864.0 (15.7%)</v>
      </c>
      <c r="AG24" s="71" t="str">
        <f t="shared" si="4"/>
        <v>243,258.5 (9.2%)</v>
      </c>
      <c r="AH24" s="71" t="str">
        <f t="shared" si="4"/>
        <v>238,613.1 (-1.9%)</v>
      </c>
      <c r="AI24" s="71" t="str">
        <f t="shared" si="4"/>
        <v>250,155.4 (4.8%)</v>
      </c>
      <c r="AJ24" s="71" t="str">
        <f t="shared" si="4"/>
        <v>0.0 (0.0%)</v>
      </c>
    </row>
    <row r="25" spans="1:36" ht="11.1" customHeight="1" x14ac:dyDescent="0.6">
      <c r="B25" s="74">
        <v>11</v>
      </c>
      <c r="C25" s="32" t="s">
        <v>19</v>
      </c>
      <c r="D25" s="47">
        <v>18908.599999999999</v>
      </c>
      <c r="E25" s="48">
        <v>21440.86</v>
      </c>
      <c r="F25" s="47">
        <v>21225.31</v>
      </c>
      <c r="G25" s="47">
        <v>19648.97</v>
      </c>
      <c r="H25" s="49">
        <v>18959.814227999999</v>
      </c>
      <c r="I25" s="109">
        <v>23723.05</v>
      </c>
      <c r="J25" s="37">
        <v>22388.11</v>
      </c>
      <c r="K25" s="37">
        <v>23673.919999999998</v>
      </c>
      <c r="L25" s="37">
        <v>25608.16</v>
      </c>
      <c r="M25" s="37"/>
      <c r="N25" s="16"/>
      <c r="O25" s="50">
        <v>10.172320869324537</v>
      </c>
      <c r="P25" s="51">
        <f t="shared" si="15"/>
        <v>13.392107295093258</v>
      </c>
      <c r="Q25" s="51">
        <f t="shared" si="15"/>
        <v>-1.0053234804947131</v>
      </c>
      <c r="R25" s="51">
        <f t="shared" si="15"/>
        <v>-7.4266995393706843</v>
      </c>
      <c r="S25" s="52">
        <f t="shared" si="15"/>
        <v>-3.5073379011724359</v>
      </c>
      <c r="T25" s="52">
        <f t="shared" si="15"/>
        <v>25.122797695800301</v>
      </c>
      <c r="U25" s="52">
        <f t="shared" si="15"/>
        <v>-5.6271853745618605</v>
      </c>
      <c r="V25" s="52">
        <f t="shared" si="15"/>
        <v>5.7432717634494201</v>
      </c>
      <c r="W25" s="52">
        <f t="shared" si="15"/>
        <v>8.1703410335086204</v>
      </c>
      <c r="X25" s="52"/>
      <c r="Y25" s="12"/>
      <c r="Z25" s="53">
        <f t="shared" si="8"/>
        <v>22333.670704666667</v>
      </c>
      <c r="AA25" s="53">
        <f t="shared" si="2"/>
        <v>7.8042975884675458</v>
      </c>
      <c r="AB25" s="54">
        <f t="shared" si="3"/>
        <v>-100</v>
      </c>
      <c r="AC25" s="43"/>
      <c r="AD25" s="55" t="str">
        <f t="shared" si="6"/>
        <v>19,649.0 (-7.4%)</v>
      </c>
      <c r="AE25" s="56" t="str">
        <f t="shared" si="4"/>
        <v>18,959.8 (-3.5%)</v>
      </c>
      <c r="AF25" s="56" t="str">
        <f t="shared" si="4"/>
        <v>23,723.1 (25.1%)</v>
      </c>
      <c r="AG25" s="56" t="str">
        <f t="shared" si="4"/>
        <v>22,388.1 (-5.6%)</v>
      </c>
      <c r="AH25" s="56" t="str">
        <f t="shared" si="4"/>
        <v>23,673.9 (5.7%)</v>
      </c>
      <c r="AI25" s="56" t="str">
        <f t="shared" si="4"/>
        <v>25,608.2 (8.2%)</v>
      </c>
      <c r="AJ25" s="56" t="str">
        <f t="shared" si="4"/>
        <v>0.0 (0.0%)</v>
      </c>
    </row>
    <row r="26" spans="1:36" s="72" customFormat="1" ht="11.1" hidden="1" customHeight="1" x14ac:dyDescent="0.5">
      <c r="A26" s="57">
        <v>11</v>
      </c>
      <c r="B26" s="58"/>
      <c r="C26" s="107" t="s">
        <v>37</v>
      </c>
      <c r="D26" s="60">
        <f t="shared" ref="D26:K26" si="19">+D15+D21+D23+D25</f>
        <v>197215.29</v>
      </c>
      <c r="E26" s="61">
        <f t="shared" si="19"/>
        <v>216913.21999999997</v>
      </c>
      <c r="F26" s="60">
        <f t="shared" si="19"/>
        <v>233554.76</v>
      </c>
      <c r="G26" s="60">
        <f t="shared" si="19"/>
        <v>227089.8</v>
      </c>
      <c r="H26" s="60">
        <f t="shared" si="19"/>
        <v>211558.53524299999</v>
      </c>
      <c r="I26" s="62">
        <f t="shared" si="19"/>
        <v>246587.06</v>
      </c>
      <c r="J26" s="62">
        <f t="shared" si="19"/>
        <v>265646.57999999996</v>
      </c>
      <c r="K26" s="62">
        <f t="shared" si="19"/>
        <v>262287.05</v>
      </c>
      <c r="L26" s="62">
        <f>+L15+L21+L23+L25</f>
        <v>275763.55</v>
      </c>
      <c r="M26" s="62"/>
      <c r="N26" s="63"/>
      <c r="O26" s="50">
        <v>-3.1639547670048174E-3</v>
      </c>
      <c r="P26" s="65">
        <f t="shared" si="15"/>
        <v>9.988033889258773</v>
      </c>
      <c r="Q26" s="65">
        <f t="shared" si="15"/>
        <v>7.6719805275123676</v>
      </c>
      <c r="R26" s="65">
        <f t="shared" si="15"/>
        <v>-2.7680703232081494</v>
      </c>
      <c r="S26" s="65">
        <f t="shared" si="15"/>
        <v>-6.8392612776971955</v>
      </c>
      <c r="T26" s="65">
        <f t="shared" si="15"/>
        <v>16.557367783231069</v>
      </c>
      <c r="U26" s="65">
        <f t="shared" si="15"/>
        <v>7.7293269160190192</v>
      </c>
      <c r="V26" s="65">
        <f t="shared" si="15"/>
        <v>-1.264661491218888</v>
      </c>
      <c r="W26" s="65">
        <f t="shared" si="15"/>
        <v>5.1380729624279864</v>
      </c>
      <c r="X26" s="65"/>
      <c r="Y26" s="66"/>
      <c r="Z26" s="67">
        <f t="shared" si="8"/>
        <v>248155.42920716666</v>
      </c>
      <c r="AA26" s="67">
        <f t="shared" si="2"/>
        <v>6.8505045991877234</v>
      </c>
      <c r="AB26" s="68">
        <f t="shared" si="3"/>
        <v>-100</v>
      </c>
      <c r="AC26" s="69"/>
      <c r="AD26" s="70" t="str">
        <f t="shared" si="6"/>
        <v>227,089.8 (-2.8%)</v>
      </c>
      <c r="AE26" s="71" t="str">
        <f t="shared" si="4"/>
        <v>211,558.5 (-6.8%)</v>
      </c>
      <c r="AF26" s="71" t="str">
        <f t="shared" si="4"/>
        <v>246,587.1 (16.6%)</v>
      </c>
      <c r="AG26" s="71" t="str">
        <f t="shared" si="4"/>
        <v>265,646.6 (7.7%)</v>
      </c>
      <c r="AH26" s="71" t="str">
        <f t="shared" si="4"/>
        <v>262,287.1 (-1.3%)</v>
      </c>
      <c r="AI26" s="71" t="str">
        <f t="shared" si="4"/>
        <v>275,763.6 (5.1%)</v>
      </c>
      <c r="AJ26" s="71" t="str">
        <f t="shared" si="4"/>
        <v>0.0 (0.0%)</v>
      </c>
    </row>
    <row r="27" spans="1:36" ht="11.1" customHeight="1" x14ac:dyDescent="0.6">
      <c r="B27" s="74">
        <v>12</v>
      </c>
      <c r="C27" s="32" t="s">
        <v>20</v>
      </c>
      <c r="D27" s="47">
        <v>18172.240000000002</v>
      </c>
      <c r="E27" s="48">
        <v>19721.439999999999</v>
      </c>
      <c r="F27" s="47">
        <v>19402.21</v>
      </c>
      <c r="G27" s="47">
        <v>19179</v>
      </c>
      <c r="H27" s="49">
        <v>20075.575528000001</v>
      </c>
      <c r="I27" s="49">
        <v>25419.02</v>
      </c>
      <c r="J27" s="37">
        <v>21778.33</v>
      </c>
      <c r="K27" s="37">
        <v>22787.23</v>
      </c>
      <c r="L27" s="37">
        <v>24765.91</v>
      </c>
      <c r="M27" s="37"/>
      <c r="N27" s="16"/>
      <c r="O27" s="50">
        <v>6.3446640519754682</v>
      </c>
      <c r="P27" s="51">
        <f t="shared" si="15"/>
        <v>8.5250910179482275</v>
      </c>
      <c r="Q27" s="51">
        <f t="shared" si="15"/>
        <v>-1.6186951865583832</v>
      </c>
      <c r="R27" s="51">
        <f t="shared" si="15"/>
        <v>-1.1504359554916688</v>
      </c>
      <c r="S27" s="52">
        <f t="shared" si="15"/>
        <v>4.6747772459460935</v>
      </c>
      <c r="T27" s="52">
        <f t="shared" si="15"/>
        <v>26.616644013753632</v>
      </c>
      <c r="U27" s="52">
        <f t="shared" si="15"/>
        <v>-14.322700088359031</v>
      </c>
      <c r="V27" s="52">
        <f t="shared" si="15"/>
        <v>4.6325866124721227</v>
      </c>
      <c r="W27" s="52">
        <f t="shared" si="15"/>
        <v>8.6832844536172349</v>
      </c>
      <c r="X27" s="52"/>
      <c r="Y27" s="12"/>
      <c r="Z27" s="53">
        <f t="shared" si="8"/>
        <v>22334.177588000002</v>
      </c>
      <c r="AA27" s="53">
        <f t="shared" si="2"/>
        <v>5.389312507107169</v>
      </c>
      <c r="AB27" s="54">
        <f t="shared" si="3"/>
        <v>-100</v>
      </c>
      <c r="AC27" s="43"/>
      <c r="AD27" s="55" t="str">
        <f t="shared" si="6"/>
        <v>19,179.0 (-1.2%)</v>
      </c>
      <c r="AE27" s="56" t="str">
        <f t="shared" si="4"/>
        <v>20,075.6 (4.7%)</v>
      </c>
      <c r="AF27" s="56" t="str">
        <f t="shared" si="4"/>
        <v>25,419.0 (26.6%)</v>
      </c>
      <c r="AG27" s="56" t="str">
        <f t="shared" si="4"/>
        <v>21,778.3 (-14.3%)</v>
      </c>
      <c r="AH27" s="56" t="str">
        <f t="shared" si="4"/>
        <v>22,787.2 (4.6%)</v>
      </c>
      <c r="AI27" s="56" t="str">
        <f t="shared" si="4"/>
        <v>24,765.9 (8.7%)</v>
      </c>
      <c r="AJ27" s="56" t="str">
        <f t="shared" si="4"/>
        <v>0.0 (0.0%)</v>
      </c>
    </row>
    <row r="28" spans="1:36" ht="11.1" customHeight="1" x14ac:dyDescent="0.6">
      <c r="A28" s="73"/>
      <c r="B28" s="74"/>
      <c r="C28" s="75" t="s">
        <v>21</v>
      </c>
      <c r="D28" s="60">
        <f t="shared" ref="D28:L28" si="20">+D23+D25+D27</f>
        <v>54837.72</v>
      </c>
      <c r="E28" s="60">
        <f t="shared" si="20"/>
        <v>61178.130000000005</v>
      </c>
      <c r="F28" s="60">
        <f t="shared" si="20"/>
        <v>62371.659999999996</v>
      </c>
      <c r="G28" s="60">
        <f t="shared" si="20"/>
        <v>59598.29</v>
      </c>
      <c r="H28" s="76">
        <f t="shared" si="20"/>
        <v>58412.244005</v>
      </c>
      <c r="I28" s="76">
        <f t="shared" si="20"/>
        <v>71918.100000000006</v>
      </c>
      <c r="J28" s="76">
        <f t="shared" si="20"/>
        <v>65993.61</v>
      </c>
      <c r="K28" s="77">
        <f t="shared" si="20"/>
        <v>70214.349999999991</v>
      </c>
      <c r="L28" s="77">
        <f t="shared" si="20"/>
        <v>77596.12</v>
      </c>
      <c r="M28" s="77"/>
      <c r="N28" s="78"/>
      <c r="O28" s="64">
        <v>3.8257321305910974</v>
      </c>
      <c r="P28" s="65">
        <f t="shared" si="15"/>
        <v>11.562132780137468</v>
      </c>
      <c r="Q28" s="65">
        <f t="shared" si="15"/>
        <v>1.9509095815775757</v>
      </c>
      <c r="R28" s="65">
        <f t="shared" si="15"/>
        <v>-4.4465226675063585</v>
      </c>
      <c r="S28" s="79">
        <f t="shared" si="15"/>
        <v>-1.9900671562892214</v>
      </c>
      <c r="T28" s="79">
        <f t="shared" si="15"/>
        <v>23.121618121440292</v>
      </c>
      <c r="U28" s="79">
        <f t="shared" si="15"/>
        <v>-8.2378288636657633</v>
      </c>
      <c r="V28" s="79">
        <f t="shared" si="15"/>
        <v>6.3956798241526558</v>
      </c>
      <c r="W28" s="79">
        <f t="shared" si="15"/>
        <v>10.513192815998451</v>
      </c>
      <c r="X28" s="79"/>
      <c r="Y28" s="12"/>
      <c r="Z28" s="80">
        <f t="shared" si="8"/>
        <v>67288.785667499993</v>
      </c>
      <c r="AA28" s="80">
        <f t="shared" si="2"/>
        <v>7.3579051992084477</v>
      </c>
      <c r="AB28" s="81">
        <f t="shared" si="3"/>
        <v>-100</v>
      </c>
      <c r="AC28" s="43"/>
      <c r="AD28" s="82" t="str">
        <f t="shared" si="6"/>
        <v>59,598.3 (-4.4%)</v>
      </c>
      <c r="AE28" s="83" t="str">
        <f t="shared" si="4"/>
        <v>58,412.2 (-2.0%)</v>
      </c>
      <c r="AF28" s="83" t="str">
        <f t="shared" si="4"/>
        <v>71,918.1 (23.1%)</v>
      </c>
      <c r="AG28" s="83" t="str">
        <f t="shared" si="4"/>
        <v>65,993.6 (-8.2%)</v>
      </c>
      <c r="AH28" s="83" t="str">
        <f t="shared" si="4"/>
        <v>70,214.4 (6.4%)</v>
      </c>
      <c r="AI28" s="83" t="str">
        <f t="shared" si="4"/>
        <v>77,596.1 (10.5%)</v>
      </c>
      <c r="AJ28" s="83" t="str">
        <f t="shared" si="4"/>
        <v>0.0 (0.0%)</v>
      </c>
    </row>
    <row r="29" spans="1:36" ht="11.1" customHeight="1" x14ac:dyDescent="0.6">
      <c r="A29" s="73"/>
      <c r="B29" s="74"/>
      <c r="C29" s="75" t="s">
        <v>22</v>
      </c>
      <c r="D29" s="110">
        <f t="shared" ref="D29:L29" si="21">+D28+D21</f>
        <v>110084.56</v>
      </c>
      <c r="E29" s="110">
        <f t="shared" si="21"/>
        <v>123243.18000000001</v>
      </c>
      <c r="F29" s="110">
        <f t="shared" si="21"/>
        <v>126302.12</v>
      </c>
      <c r="G29" s="110">
        <f t="shared" si="21"/>
        <v>123195.3</v>
      </c>
      <c r="H29" s="111">
        <f t="shared" si="21"/>
        <v>117092.146504</v>
      </c>
      <c r="I29" s="111">
        <f t="shared" si="21"/>
        <v>139651.38</v>
      </c>
      <c r="J29" s="111">
        <f t="shared" si="21"/>
        <v>138232.35999999999</v>
      </c>
      <c r="K29" s="112">
        <f t="shared" si="21"/>
        <v>142690.28999999998</v>
      </c>
      <c r="L29" s="112">
        <f t="shared" si="21"/>
        <v>155482.15</v>
      </c>
      <c r="M29" s="112"/>
      <c r="N29" s="78"/>
      <c r="O29" s="64">
        <v>2.3988313919785398</v>
      </c>
      <c r="P29" s="65">
        <f t="shared" si="15"/>
        <v>11.953193072670686</v>
      </c>
      <c r="Q29" s="65">
        <f t="shared" si="15"/>
        <v>2.4820359227991196</v>
      </c>
      <c r="R29" s="65">
        <f t="shared" si="15"/>
        <v>-2.4598320281559727</v>
      </c>
      <c r="S29" s="79">
        <f t="shared" si="15"/>
        <v>-4.9540473508323801</v>
      </c>
      <c r="T29" s="79">
        <f t="shared" si="15"/>
        <v>19.266222517519015</v>
      </c>
      <c r="U29" s="79">
        <f t="shared" si="15"/>
        <v>-1.0161159882559168</v>
      </c>
      <c r="V29" s="79">
        <f t="shared" si="15"/>
        <v>3.2249539832785779</v>
      </c>
      <c r="W29" s="79">
        <f t="shared" si="15"/>
        <v>8.96477258543662</v>
      </c>
      <c r="X29" s="79"/>
      <c r="Y29" s="12"/>
      <c r="Z29" s="80">
        <f t="shared" si="8"/>
        <v>136057.27108399998</v>
      </c>
      <c r="AA29" s="80">
        <f t="shared" si="2"/>
        <v>7.3465750235727434</v>
      </c>
      <c r="AB29" s="81">
        <f t="shared" si="3"/>
        <v>-100</v>
      </c>
      <c r="AC29" s="43"/>
      <c r="AD29" s="113" t="str">
        <f t="shared" si="6"/>
        <v>123,195.3 (-2.5%)</v>
      </c>
      <c r="AE29" s="83" t="str">
        <f t="shared" si="4"/>
        <v>117,092.1 (-5.0%)</v>
      </c>
      <c r="AF29" s="83" t="str">
        <f t="shared" si="4"/>
        <v>139,651.4 (19.3%)</v>
      </c>
      <c r="AG29" s="83" t="str">
        <f t="shared" si="4"/>
        <v>138,232.4 (-1.0%)</v>
      </c>
      <c r="AH29" s="83" t="str">
        <f t="shared" si="4"/>
        <v>142,690.3 (3.2%)</v>
      </c>
      <c r="AI29" s="83" t="str">
        <f t="shared" si="4"/>
        <v>155,482.2 (9.0%)</v>
      </c>
      <c r="AJ29" s="83" t="str">
        <f t="shared" si="4"/>
        <v>0.0 (0.0%)</v>
      </c>
    </row>
    <row r="30" spans="1:36" ht="11.1" customHeight="1" x14ac:dyDescent="0.6">
      <c r="A30" s="73"/>
      <c r="C30" s="114" t="s">
        <v>23</v>
      </c>
      <c r="D30" s="115">
        <f t="shared" ref="D30:L30" si="22">+D15+D21+D28</f>
        <v>215387.53</v>
      </c>
      <c r="E30" s="115">
        <f t="shared" si="22"/>
        <v>236634.65999999997</v>
      </c>
      <c r="F30" s="115">
        <f t="shared" si="22"/>
        <v>252956.97000000003</v>
      </c>
      <c r="G30" s="115">
        <f t="shared" si="22"/>
        <v>246268.79999999999</v>
      </c>
      <c r="H30" s="116">
        <f t="shared" si="22"/>
        <v>231634.11077099998</v>
      </c>
      <c r="I30" s="116">
        <f t="shared" si="22"/>
        <v>272006.08</v>
      </c>
      <c r="J30" s="116">
        <f t="shared" si="22"/>
        <v>287424.90999999997</v>
      </c>
      <c r="K30" s="117">
        <f t="shared" si="22"/>
        <v>285074.27999999997</v>
      </c>
      <c r="L30" s="117">
        <f t="shared" si="22"/>
        <v>300529.45999999996</v>
      </c>
      <c r="M30" s="117"/>
      <c r="N30" s="78"/>
      <c r="O30" s="118">
        <v>0.50298262434265162</v>
      </c>
      <c r="P30" s="119">
        <f t="shared" si="15"/>
        <v>9.8646054393213731</v>
      </c>
      <c r="Q30" s="119">
        <f t="shared" si="15"/>
        <v>6.8976835430617278</v>
      </c>
      <c r="R30" s="119">
        <f t="shared" si="15"/>
        <v>-2.6439951427312036</v>
      </c>
      <c r="S30" s="120">
        <f t="shared" si="15"/>
        <v>-5.9425673203426506</v>
      </c>
      <c r="T30" s="120">
        <f t="shared" si="15"/>
        <v>17.429198616136855</v>
      </c>
      <c r="U30" s="120">
        <f t="shared" si="15"/>
        <v>5.6685607909940705</v>
      </c>
      <c r="V30" s="120">
        <f t="shared" si="15"/>
        <v>-0.81782403619783395</v>
      </c>
      <c r="W30" s="120">
        <f t="shared" si="15"/>
        <v>5.4214571724955363</v>
      </c>
      <c r="X30" s="120"/>
      <c r="Y30" s="12"/>
      <c r="Z30" s="121">
        <f t="shared" si="8"/>
        <v>270489.60679516668</v>
      </c>
      <c r="AA30" s="121">
        <f t="shared" si="2"/>
        <v>6.7262215060030606</v>
      </c>
      <c r="AB30" s="122">
        <f t="shared" si="3"/>
        <v>-100</v>
      </c>
      <c r="AC30" s="123"/>
      <c r="AD30" s="124" t="str">
        <f t="shared" si="6"/>
        <v>246,268.8 (-2.6%)</v>
      </c>
      <c r="AE30" s="125" t="str">
        <f t="shared" si="4"/>
        <v>231,634.1 (-5.9%)</v>
      </c>
      <c r="AF30" s="125" t="str">
        <f t="shared" si="4"/>
        <v>272,006.1 (17.4%)</v>
      </c>
      <c r="AG30" s="125" t="str">
        <f t="shared" si="4"/>
        <v>287,424.9 (5.7%)</v>
      </c>
      <c r="AH30" s="125" t="str">
        <f t="shared" si="4"/>
        <v>285,074.3 (-0.8%)</v>
      </c>
      <c r="AI30" s="125" t="str">
        <f t="shared" si="4"/>
        <v>300,529.5 (5.4%)</v>
      </c>
      <c r="AJ30" s="125" t="str">
        <f t="shared" si="4"/>
        <v>0.0 (0.0%)</v>
      </c>
    </row>
    <row r="31" spans="1:36" s="16" customFormat="1" ht="14.1" customHeight="1" x14ac:dyDescent="0.3">
      <c r="A31" s="6"/>
      <c r="B31" s="22"/>
      <c r="C31" s="1" t="s">
        <v>24</v>
      </c>
      <c r="D31" s="8"/>
      <c r="E31" s="8"/>
      <c r="F31" s="8"/>
      <c r="G31" s="8"/>
      <c r="H31" s="1"/>
      <c r="I31" s="1"/>
      <c r="J31" s="1"/>
      <c r="K31" s="1"/>
      <c r="L31" s="1"/>
      <c r="M31" s="1"/>
      <c r="N31" s="1"/>
      <c r="O31" s="8"/>
      <c r="P31" s="8"/>
      <c r="Q31" s="126"/>
      <c r="R31" s="126"/>
      <c r="S31" s="1" t="s">
        <v>4</v>
      </c>
      <c r="T31" s="1"/>
      <c r="U31" s="1"/>
      <c r="V31" s="1"/>
      <c r="W31" s="1"/>
      <c r="X31" s="1"/>
      <c r="Y31" s="12"/>
      <c r="Z31" s="1"/>
      <c r="AA31" s="13"/>
      <c r="AB31" s="13"/>
      <c r="AC31" s="13"/>
      <c r="AD31" s="14"/>
      <c r="AE31" s="15"/>
      <c r="AF31" s="15"/>
      <c r="AG31" s="15"/>
      <c r="AH31" s="15"/>
      <c r="AI31" s="15"/>
      <c r="AJ31" s="127"/>
    </row>
    <row r="32" spans="1:36" s="21" customFormat="1" ht="14.1" customHeight="1" x14ac:dyDescent="0.3">
      <c r="A32" s="6"/>
      <c r="B32" s="22"/>
      <c r="C32" s="1" t="s">
        <v>1</v>
      </c>
      <c r="D32" s="8"/>
      <c r="E32" s="8"/>
      <c r="F32" s="8"/>
      <c r="G32" s="8"/>
      <c r="H32" s="1"/>
      <c r="I32" s="1"/>
      <c r="J32" s="1"/>
      <c r="K32" s="1"/>
      <c r="L32" s="1"/>
      <c r="M32" s="1"/>
      <c r="N32" s="1"/>
      <c r="O32" s="8"/>
      <c r="P32" s="8"/>
      <c r="Q32" s="19"/>
      <c r="R32" s="19"/>
      <c r="S32" s="1" t="s">
        <v>5</v>
      </c>
      <c r="T32" s="1"/>
      <c r="U32" s="1"/>
      <c r="V32" s="1"/>
      <c r="W32" s="1"/>
      <c r="X32" s="1"/>
      <c r="Y32" s="20"/>
      <c r="Z32" s="1"/>
      <c r="AA32" s="20"/>
      <c r="AB32" s="20"/>
      <c r="AC32" s="20"/>
      <c r="AD32" s="14"/>
      <c r="AE32" s="15"/>
      <c r="AF32" s="15"/>
      <c r="AG32" s="15"/>
      <c r="AH32" s="15"/>
      <c r="AI32" s="15"/>
      <c r="AJ32" s="127"/>
    </row>
    <row r="33" spans="1:36" ht="11.1" customHeight="1" x14ac:dyDescent="0.6">
      <c r="C33" s="23"/>
      <c r="D33" s="24">
        <v>2559</v>
      </c>
      <c r="E33" s="24">
        <v>2560</v>
      </c>
      <c r="F33" s="24">
        <v>2561</v>
      </c>
      <c r="G33" s="24">
        <v>2562</v>
      </c>
      <c r="H33" s="25">
        <v>2563</v>
      </c>
      <c r="I33" s="25">
        <v>2564</v>
      </c>
      <c r="J33" s="26">
        <v>2565</v>
      </c>
      <c r="K33" s="26">
        <v>2566</v>
      </c>
      <c r="L33" s="26">
        <v>2567</v>
      </c>
      <c r="M33" s="26">
        <v>2568</v>
      </c>
      <c r="N33" s="27"/>
      <c r="O33" s="24">
        <v>2559</v>
      </c>
      <c r="P33" s="24">
        <v>2560</v>
      </c>
      <c r="Q33" s="28">
        <v>2561</v>
      </c>
      <c r="R33" s="28">
        <v>2562</v>
      </c>
      <c r="S33" s="29">
        <v>2563</v>
      </c>
      <c r="T33" s="29">
        <v>2564</v>
      </c>
      <c r="U33" s="29">
        <v>2565</v>
      </c>
      <c r="V33" s="29">
        <v>2566</v>
      </c>
      <c r="W33" s="29">
        <v>2567</v>
      </c>
      <c r="X33" s="29">
        <v>2568</v>
      </c>
      <c r="Z33" s="25" t="s">
        <v>28</v>
      </c>
      <c r="AA33" s="30" t="s">
        <v>29</v>
      </c>
      <c r="AB33" s="30" t="s">
        <v>30</v>
      </c>
      <c r="AC33" s="31"/>
      <c r="AD33" s="24">
        <v>2562</v>
      </c>
      <c r="AE33" s="25">
        <v>2563</v>
      </c>
      <c r="AF33" s="25">
        <v>2564</v>
      </c>
      <c r="AG33" s="26">
        <v>2565</v>
      </c>
      <c r="AH33" s="26">
        <v>2566</v>
      </c>
      <c r="AI33" s="26">
        <v>2567</v>
      </c>
      <c r="AJ33" s="26">
        <v>2568</v>
      </c>
    </row>
    <row r="34" spans="1:36" ht="11.1" customHeight="1" x14ac:dyDescent="0.6">
      <c r="B34" s="22">
        <v>1</v>
      </c>
      <c r="C34" s="32" t="s">
        <v>2</v>
      </c>
      <c r="D34" s="128">
        <v>15487.15</v>
      </c>
      <c r="E34" s="129">
        <v>16239.77</v>
      </c>
      <c r="F34" s="128">
        <v>20201.05</v>
      </c>
      <c r="G34" s="128">
        <v>22991.02</v>
      </c>
      <c r="H34" s="130">
        <v>21011.620502000002</v>
      </c>
      <c r="I34" s="130">
        <v>19736.71</v>
      </c>
      <c r="J34" s="37">
        <v>23159.8</v>
      </c>
      <c r="K34" s="37">
        <v>24765.05</v>
      </c>
      <c r="L34" s="37">
        <v>25173.8460580028</v>
      </c>
      <c r="M34" s="37">
        <v>27157.17</v>
      </c>
      <c r="N34" s="16"/>
      <c r="O34" s="38">
        <v>-12.293066422620214</v>
      </c>
      <c r="P34" s="39">
        <f t="shared" ref="P34:X49" si="23">((E34/D34)-1)*100</f>
        <v>4.8596417029602046</v>
      </c>
      <c r="Q34" s="39">
        <f t="shared" si="23"/>
        <v>24.392463686369936</v>
      </c>
      <c r="R34" s="39">
        <f t="shared" si="23"/>
        <v>13.811014773984521</v>
      </c>
      <c r="S34" s="40">
        <f t="shared" si="23"/>
        <v>-8.6094462011689679</v>
      </c>
      <c r="T34" s="40">
        <f t="shared" si="23"/>
        <v>-6.0676448152994666</v>
      </c>
      <c r="U34" s="40">
        <f t="shared" si="23"/>
        <v>17.343772087647835</v>
      </c>
      <c r="V34" s="40">
        <f t="shared" si="23"/>
        <v>6.931191115640023</v>
      </c>
      <c r="W34" s="40">
        <f t="shared" si="23"/>
        <v>1.6506974869939794</v>
      </c>
      <c r="X34" s="40">
        <f t="shared" si="23"/>
        <v>7.8785098527552888</v>
      </c>
      <c r="Z34" s="41">
        <f>AVERAGE(G34:L34)</f>
        <v>22806.341093333802</v>
      </c>
      <c r="AA34" s="41">
        <f>_xlfn.RRI(4,H34,L34)*100</f>
        <v>4.6218766641999087</v>
      </c>
      <c r="AB34" s="42">
        <f>M34/Z34*100-100</f>
        <v>19.077277187342972</v>
      </c>
      <c r="AC34" s="43"/>
      <c r="AD34" s="44" t="str">
        <f>CONCATENATE(TEXT(G34,"0,00.0")," (",TEXT(R34,"0.0"),"%)")</f>
        <v>22,991.0 (13.8%)</v>
      </c>
      <c r="AE34" s="45" t="str">
        <f>CONCATENATE(FIXED(H34,1)," (",FIXED(S34,1),"%)")</f>
        <v>21,011.6 (-8.6%)</v>
      </c>
      <c r="AF34" s="45" t="str">
        <f t="shared" ref="AF34:AJ49" si="24">CONCATENATE(FIXED(I34,1)," (",FIXED(T34,1),"%)")</f>
        <v>19,736.7 (-6.1%)</v>
      </c>
      <c r="AG34" s="45" t="str">
        <f t="shared" si="24"/>
        <v>23,159.8 (17.3%)</v>
      </c>
      <c r="AH34" s="45" t="str">
        <f t="shared" si="24"/>
        <v>24,765.1 (6.9%)</v>
      </c>
      <c r="AI34" s="45" t="str">
        <f t="shared" si="24"/>
        <v>25,173.8 (1.7%)</v>
      </c>
      <c r="AJ34" s="45" t="str">
        <f t="shared" si="24"/>
        <v>27,157.2 (7.9%)</v>
      </c>
    </row>
    <row r="35" spans="1:36" ht="11.1" customHeight="1" x14ac:dyDescent="0.6">
      <c r="B35" s="22">
        <v>2</v>
      </c>
      <c r="C35" s="32" t="s">
        <v>3</v>
      </c>
      <c r="D35" s="131">
        <v>14007.7</v>
      </c>
      <c r="E35" s="132">
        <v>16756.86</v>
      </c>
      <c r="F35" s="131">
        <v>19484.5</v>
      </c>
      <c r="G35" s="131">
        <v>17496.150000000001</v>
      </c>
      <c r="H35" s="109">
        <v>16575.878762</v>
      </c>
      <c r="I35" s="109">
        <v>19993.060000000001</v>
      </c>
      <c r="J35" s="37">
        <v>23230.26</v>
      </c>
      <c r="K35" s="37">
        <v>23190.35</v>
      </c>
      <c r="L35" s="37">
        <v>23777.716181987202</v>
      </c>
      <c r="M35" s="37">
        <v>24718.875917229201</v>
      </c>
      <c r="N35" s="16"/>
      <c r="O35" s="50">
        <v>-16.815475218402653</v>
      </c>
      <c r="P35" s="51">
        <f t="shared" si="23"/>
        <v>19.626062808312561</v>
      </c>
      <c r="Q35" s="51">
        <f t="shared" si="23"/>
        <v>16.277751320951527</v>
      </c>
      <c r="R35" s="51">
        <f t="shared" si="23"/>
        <v>-10.204778156996575</v>
      </c>
      <c r="S35" s="52">
        <f t="shared" si="23"/>
        <v>-5.2598499555616574</v>
      </c>
      <c r="T35" s="52">
        <f t="shared" si="23"/>
        <v>20.615385084945515</v>
      </c>
      <c r="U35" s="52">
        <f t="shared" si="23"/>
        <v>16.191618491616566</v>
      </c>
      <c r="V35" s="52">
        <f t="shared" si="23"/>
        <v>-0.17180177923105111</v>
      </c>
      <c r="W35" s="52">
        <f t="shared" si="23"/>
        <v>2.5328043000092837</v>
      </c>
      <c r="X35" s="52">
        <f t="shared" si="23"/>
        <v>3.9581586727617468</v>
      </c>
      <c r="Z35" s="53">
        <f t="shared" ref="Z35:Z60" si="25">AVERAGE(G35:L35)</f>
        <v>20710.569157331196</v>
      </c>
      <c r="AA35" s="53">
        <f t="shared" ref="AA35:AA60" si="26">_xlfn.RRI(4,H35,L35)*100</f>
        <v>9.4393221219490684</v>
      </c>
      <c r="AB35" s="54">
        <f t="shared" ref="AB35:AB60" si="27">M35/Z35*100-100</f>
        <v>19.35391890704814</v>
      </c>
      <c r="AC35" s="43"/>
      <c r="AD35" s="55" t="str">
        <f t="shared" ref="AD35:AD60" si="28">CONCATENATE(TEXT(G35,"0,00.0")," (",TEXT(R35,"0.0"),"%)")</f>
        <v>17,496.2 (-10.2%)</v>
      </c>
      <c r="AE35" s="56" t="str">
        <f t="shared" ref="AE35:AJ60" si="29">CONCATENATE(FIXED(H35,1)," (",FIXED(S35,1),"%)")</f>
        <v>16,575.9 (-5.3%)</v>
      </c>
      <c r="AF35" s="56" t="str">
        <f t="shared" si="24"/>
        <v>19,993.1 (20.6%)</v>
      </c>
      <c r="AG35" s="56" t="str">
        <f t="shared" si="24"/>
        <v>23,230.3 (16.2%)</v>
      </c>
      <c r="AH35" s="56" t="str">
        <f t="shared" si="24"/>
        <v>23,190.4 (-0.2%)</v>
      </c>
      <c r="AI35" s="56" t="str">
        <f t="shared" si="24"/>
        <v>23,777.7 (2.5%)</v>
      </c>
      <c r="AJ35" s="56" t="str">
        <f t="shared" si="24"/>
        <v>24,718.9 (4.0%)</v>
      </c>
    </row>
    <row r="36" spans="1:36" s="72" customFormat="1" ht="11.1" hidden="1" customHeight="1" x14ac:dyDescent="0.5">
      <c r="A36" s="57">
        <v>2</v>
      </c>
      <c r="B36" s="58"/>
      <c r="C36" s="59" t="s">
        <v>31</v>
      </c>
      <c r="D36" s="62">
        <f t="shared" ref="D36:M36" si="30">+D34+D35</f>
        <v>29494.85</v>
      </c>
      <c r="E36" s="133">
        <f t="shared" si="30"/>
        <v>32996.630000000005</v>
      </c>
      <c r="F36" s="62">
        <f t="shared" si="30"/>
        <v>39685.550000000003</v>
      </c>
      <c r="G36" s="62">
        <f t="shared" si="30"/>
        <v>40487.17</v>
      </c>
      <c r="H36" s="62">
        <f t="shared" si="30"/>
        <v>37587.499263999998</v>
      </c>
      <c r="I36" s="62">
        <f t="shared" si="30"/>
        <v>39729.770000000004</v>
      </c>
      <c r="J36" s="62">
        <f t="shared" si="30"/>
        <v>46390.06</v>
      </c>
      <c r="K36" s="62">
        <f t="shared" si="30"/>
        <v>47955.399999999994</v>
      </c>
      <c r="L36" s="62">
        <f t="shared" si="30"/>
        <v>48951.562239990002</v>
      </c>
      <c r="M36" s="62">
        <f t="shared" si="30"/>
        <v>51876.045917229203</v>
      </c>
      <c r="N36" s="63"/>
      <c r="O36" s="64">
        <v>-14.500618167008007</v>
      </c>
      <c r="P36" s="65">
        <f t="shared" si="23"/>
        <v>11.872513337074132</v>
      </c>
      <c r="Q36" s="65">
        <f t="shared" si="23"/>
        <v>20.271524698128253</v>
      </c>
      <c r="R36" s="65">
        <f t="shared" si="23"/>
        <v>2.0199291681732845</v>
      </c>
      <c r="S36" s="65">
        <f t="shared" si="23"/>
        <v>-7.1619496645480503</v>
      </c>
      <c r="T36" s="65">
        <f t="shared" si="23"/>
        <v>5.6994234198809668</v>
      </c>
      <c r="U36" s="65">
        <f t="shared" si="23"/>
        <v>16.763978246035638</v>
      </c>
      <c r="V36" s="65">
        <f t="shared" si="23"/>
        <v>3.374300442810374</v>
      </c>
      <c r="W36" s="65">
        <f t="shared" si="23"/>
        <v>2.0772681282817063</v>
      </c>
      <c r="X36" s="65">
        <f t="shared" si="23"/>
        <v>5.9742397247745105</v>
      </c>
      <c r="Y36" s="134"/>
      <c r="Z36" s="67">
        <f t="shared" si="25"/>
        <v>43516.910250665002</v>
      </c>
      <c r="AA36" s="67">
        <f t="shared" si="26"/>
        <v>6.8269381590655431</v>
      </c>
      <c r="AB36" s="68">
        <f t="shared" si="27"/>
        <v>19.208936522409601</v>
      </c>
      <c r="AC36" s="69"/>
      <c r="AD36" s="70" t="str">
        <f t="shared" si="28"/>
        <v>40,487.2 (2.0%)</v>
      </c>
      <c r="AE36" s="71" t="str">
        <f t="shared" si="29"/>
        <v>37,587.5 (-7.2%)</v>
      </c>
      <c r="AF36" s="71" t="str">
        <f t="shared" si="24"/>
        <v>39,729.8 (5.7%)</v>
      </c>
      <c r="AG36" s="71" t="str">
        <f t="shared" si="24"/>
        <v>46,390.1 (16.8%)</v>
      </c>
      <c r="AH36" s="71" t="str">
        <f t="shared" si="24"/>
        <v>47,955.4 (3.4%)</v>
      </c>
      <c r="AI36" s="71" t="str">
        <f t="shared" si="24"/>
        <v>48,951.6 (2.1%)</v>
      </c>
      <c r="AJ36" s="71" t="str">
        <f t="shared" si="24"/>
        <v>51,876.0 (6.0%)</v>
      </c>
    </row>
    <row r="37" spans="1:36" ht="11.1" customHeight="1" x14ac:dyDescent="0.6">
      <c r="B37" s="22">
        <v>3</v>
      </c>
      <c r="C37" s="32" t="s">
        <v>6</v>
      </c>
      <c r="D37" s="131">
        <v>16160.27</v>
      </c>
      <c r="E37" s="132">
        <v>19091.53</v>
      </c>
      <c r="F37" s="131">
        <v>21042.3</v>
      </c>
      <c r="G37" s="131">
        <v>19411.560000000001</v>
      </c>
      <c r="H37" s="109">
        <v>20591.356414000002</v>
      </c>
      <c r="I37" s="109">
        <v>23225.99</v>
      </c>
      <c r="J37" s="37">
        <v>26813.01</v>
      </c>
      <c r="K37" s="37">
        <v>24715.35</v>
      </c>
      <c r="L37" s="37">
        <v>25936.1811361039</v>
      </c>
      <c r="M37" s="37">
        <v>28575.288719334301</v>
      </c>
      <c r="N37" s="16"/>
      <c r="O37" s="50">
        <v>-6.929222468845408</v>
      </c>
      <c r="P37" s="51">
        <f t="shared" si="23"/>
        <v>18.138682088851233</v>
      </c>
      <c r="Q37" s="51">
        <f t="shared" si="23"/>
        <v>10.217986719765261</v>
      </c>
      <c r="R37" s="51">
        <f t="shared" si="23"/>
        <v>-7.7498182232930706</v>
      </c>
      <c r="S37" s="52">
        <f t="shared" si="23"/>
        <v>6.0778031956215894</v>
      </c>
      <c r="T37" s="52">
        <f t="shared" si="23"/>
        <v>12.794852039027017</v>
      </c>
      <c r="U37" s="52">
        <f t="shared" si="23"/>
        <v>15.443991838453375</v>
      </c>
      <c r="V37" s="52">
        <f t="shared" si="23"/>
        <v>-7.8232917527722545</v>
      </c>
      <c r="W37" s="52">
        <f t="shared" si="23"/>
        <v>4.9395664479924495</v>
      </c>
      <c r="X37" s="52">
        <f t="shared" si="23"/>
        <v>10.175390005881347</v>
      </c>
      <c r="Z37" s="53">
        <f t="shared" si="25"/>
        <v>23448.90792501732</v>
      </c>
      <c r="AA37" s="53">
        <f t="shared" si="26"/>
        <v>5.9388535296502898</v>
      </c>
      <c r="AB37" s="54">
        <f t="shared" si="27"/>
        <v>21.861917027051476</v>
      </c>
      <c r="AC37" s="43"/>
      <c r="AD37" s="55" t="str">
        <f t="shared" si="28"/>
        <v>19,411.6 (-7.7%)</v>
      </c>
      <c r="AE37" s="56" t="str">
        <f t="shared" si="29"/>
        <v>20,591.4 (6.1%)</v>
      </c>
      <c r="AF37" s="56" t="str">
        <f t="shared" si="24"/>
        <v>23,226.0 (12.8%)</v>
      </c>
      <c r="AG37" s="56" t="str">
        <f t="shared" si="24"/>
        <v>26,813.0 (15.4%)</v>
      </c>
      <c r="AH37" s="56" t="str">
        <f t="shared" si="24"/>
        <v>24,715.4 (-7.8%)</v>
      </c>
      <c r="AI37" s="56" t="str">
        <f t="shared" si="24"/>
        <v>25,936.2 (4.9%)</v>
      </c>
      <c r="AJ37" s="56" t="str">
        <f t="shared" si="24"/>
        <v>28,575.3 (10.2%)</v>
      </c>
    </row>
    <row r="38" spans="1:36" ht="11.1" customHeight="1" x14ac:dyDescent="0.6">
      <c r="A38" s="73"/>
      <c r="B38" s="74"/>
      <c r="C38" s="75" t="s">
        <v>7</v>
      </c>
      <c r="D38" s="62">
        <f t="shared" ref="D38:M38" si="31">+D34+D35+D37</f>
        <v>45655.119999999995</v>
      </c>
      <c r="E38" s="133">
        <f t="shared" si="31"/>
        <v>52088.160000000003</v>
      </c>
      <c r="F38" s="62">
        <f t="shared" si="31"/>
        <v>60727.850000000006</v>
      </c>
      <c r="G38" s="62">
        <f t="shared" si="31"/>
        <v>59898.729999999996</v>
      </c>
      <c r="H38" s="77">
        <f t="shared" si="31"/>
        <v>58178.855678</v>
      </c>
      <c r="I38" s="77">
        <f t="shared" si="31"/>
        <v>62955.760000000009</v>
      </c>
      <c r="J38" s="77">
        <f t="shared" si="31"/>
        <v>73203.069999999992</v>
      </c>
      <c r="K38" s="77">
        <f t="shared" si="31"/>
        <v>72670.75</v>
      </c>
      <c r="L38" s="77">
        <f t="shared" si="31"/>
        <v>74887.743376093902</v>
      </c>
      <c r="M38" s="77">
        <f t="shared" si="31"/>
        <v>80451.334636563508</v>
      </c>
      <c r="N38" s="78"/>
      <c r="O38" s="64">
        <v>-11.965641719711151</v>
      </c>
      <c r="P38" s="65">
        <f t="shared" si="23"/>
        <v>14.090511644696168</v>
      </c>
      <c r="Q38" s="65">
        <f t="shared" si="23"/>
        <v>16.586667680332724</v>
      </c>
      <c r="R38" s="65">
        <f t="shared" si="23"/>
        <v>-1.3653043867023262</v>
      </c>
      <c r="S38" s="79">
        <f t="shared" si="23"/>
        <v>-2.871303485065535</v>
      </c>
      <c r="T38" s="79">
        <f t="shared" si="23"/>
        <v>8.2107223772817761</v>
      </c>
      <c r="U38" s="79">
        <f t="shared" si="23"/>
        <v>16.277001500736365</v>
      </c>
      <c r="V38" s="79">
        <f t="shared" si="23"/>
        <v>-0.72718261679460827</v>
      </c>
      <c r="W38" s="79">
        <f t="shared" si="23"/>
        <v>3.0507368867032536</v>
      </c>
      <c r="X38" s="79">
        <f t="shared" si="23"/>
        <v>7.4292414347814972</v>
      </c>
      <c r="Z38" s="80">
        <f t="shared" si="25"/>
        <v>66965.818175682318</v>
      </c>
      <c r="AA38" s="80">
        <f t="shared" si="26"/>
        <v>6.5151522050715283</v>
      </c>
      <c r="AB38" s="81">
        <f t="shared" si="27"/>
        <v>20.137910397066221</v>
      </c>
      <c r="AC38" s="43"/>
      <c r="AD38" s="82" t="str">
        <f t="shared" si="28"/>
        <v>59,898.7 (-1.4%)</v>
      </c>
      <c r="AE38" s="83" t="str">
        <f t="shared" si="29"/>
        <v>58,178.9 (-2.9%)</v>
      </c>
      <c r="AF38" s="83" t="str">
        <f t="shared" si="24"/>
        <v>62,955.8 (8.2%)</v>
      </c>
      <c r="AG38" s="83" t="str">
        <f t="shared" si="24"/>
        <v>73,203.1 (16.3%)</v>
      </c>
      <c r="AH38" s="83" t="str">
        <f t="shared" si="24"/>
        <v>72,670.8 (-0.7%)</v>
      </c>
      <c r="AI38" s="83" t="str">
        <f t="shared" si="24"/>
        <v>74,887.7 (3.1%)</v>
      </c>
      <c r="AJ38" s="83" t="str">
        <f t="shared" si="24"/>
        <v>80,451.3 (7.4%)</v>
      </c>
    </row>
    <row r="39" spans="1:36" ht="11.1" customHeight="1" x14ac:dyDescent="0.6">
      <c r="B39" s="22">
        <v>4</v>
      </c>
      <c r="C39" s="32" t="s">
        <v>8</v>
      </c>
      <c r="D39" s="131">
        <v>14828.49</v>
      </c>
      <c r="E39" s="132">
        <v>16679.54</v>
      </c>
      <c r="F39" s="131">
        <v>20160.330000000002</v>
      </c>
      <c r="G39" s="131">
        <v>19901.03</v>
      </c>
      <c r="H39" s="109">
        <v>16377.164663</v>
      </c>
      <c r="I39" s="109">
        <v>20934.439999999999</v>
      </c>
      <c r="J39" s="37">
        <v>25005.82</v>
      </c>
      <c r="K39" s="37">
        <v>22984.58</v>
      </c>
      <c r="L39" s="37">
        <v>24934.922413231801</v>
      </c>
      <c r="M39" s="37">
        <v>28946.416223550201</v>
      </c>
      <c r="N39" s="16"/>
      <c r="O39" s="50">
        <v>-14.892953934205499</v>
      </c>
      <c r="P39" s="51">
        <f t="shared" si="23"/>
        <v>12.483064695056623</v>
      </c>
      <c r="Q39" s="51">
        <f t="shared" si="23"/>
        <v>20.868621077080075</v>
      </c>
      <c r="R39" s="51">
        <f t="shared" si="23"/>
        <v>-1.2861892637670236</v>
      </c>
      <c r="S39" s="52">
        <f t="shared" si="23"/>
        <v>-17.706949524723093</v>
      </c>
      <c r="T39" s="52">
        <f t="shared" si="23"/>
        <v>27.827010540450825</v>
      </c>
      <c r="U39" s="52">
        <v>19.5</v>
      </c>
      <c r="V39" s="52">
        <f t="shared" si="23"/>
        <v>-8.0830782593812049</v>
      </c>
      <c r="W39" s="52">
        <f t="shared" si="23"/>
        <v>8.4854385559005152</v>
      </c>
      <c r="X39" s="52">
        <f t="shared" si="23"/>
        <v>16.087853588787127</v>
      </c>
      <c r="Z39" s="53">
        <f t="shared" si="25"/>
        <v>21689.659512705304</v>
      </c>
      <c r="AA39" s="53">
        <f t="shared" si="26"/>
        <v>11.081651096658685</v>
      </c>
      <c r="AB39" s="54">
        <f t="shared" si="27"/>
        <v>33.45721820388215</v>
      </c>
      <c r="AC39" s="43"/>
      <c r="AD39" s="55" t="str">
        <f t="shared" si="28"/>
        <v>19,901.0 (-1.3%)</v>
      </c>
      <c r="AE39" s="56" t="str">
        <f t="shared" si="29"/>
        <v>16,377.2 (-17.7%)</v>
      </c>
      <c r="AF39" s="56" t="str">
        <f t="shared" si="24"/>
        <v>20,934.4 (27.8%)</v>
      </c>
      <c r="AG39" s="56" t="str">
        <f t="shared" si="24"/>
        <v>25,005.8 (19.5%)</v>
      </c>
      <c r="AH39" s="56" t="str">
        <f t="shared" si="24"/>
        <v>22,984.6 (-8.1%)</v>
      </c>
      <c r="AI39" s="56" t="str">
        <f t="shared" si="24"/>
        <v>24,934.9 (8.5%)</v>
      </c>
      <c r="AJ39" s="56" t="str">
        <f t="shared" si="24"/>
        <v>28,946.4 (16.1%)</v>
      </c>
    </row>
    <row r="40" spans="1:36" s="72" customFormat="1" ht="11.1" hidden="1" customHeight="1" x14ac:dyDescent="0.5">
      <c r="A40" s="57">
        <v>4</v>
      </c>
      <c r="B40" s="84"/>
      <c r="C40" s="59" t="s">
        <v>32</v>
      </c>
      <c r="D40" s="62">
        <f t="shared" ref="D40:M40" si="32">+D38+D39</f>
        <v>60483.609999999993</v>
      </c>
      <c r="E40" s="133">
        <f t="shared" si="32"/>
        <v>68767.700000000012</v>
      </c>
      <c r="F40" s="62">
        <f t="shared" si="32"/>
        <v>80888.180000000008</v>
      </c>
      <c r="G40" s="62">
        <f t="shared" si="32"/>
        <v>79799.759999999995</v>
      </c>
      <c r="H40" s="62">
        <f t="shared" si="32"/>
        <v>74556.020340999996</v>
      </c>
      <c r="I40" s="62">
        <f t="shared" si="32"/>
        <v>83890.200000000012</v>
      </c>
      <c r="J40" s="62">
        <f t="shared" si="32"/>
        <v>98208.889999999985</v>
      </c>
      <c r="K40" s="62">
        <f t="shared" si="32"/>
        <v>95655.33</v>
      </c>
      <c r="L40" s="62">
        <f t="shared" si="32"/>
        <v>99822.665789325707</v>
      </c>
      <c r="M40" s="62">
        <f t="shared" si="32"/>
        <v>109397.75086011371</v>
      </c>
      <c r="N40" s="60"/>
      <c r="O40" s="64">
        <v>-12.701794687973022</v>
      </c>
      <c r="P40" s="65">
        <f t="shared" si="23"/>
        <v>13.696421228825484</v>
      </c>
      <c r="Q40" s="65">
        <f t="shared" si="23"/>
        <v>17.625251389824005</v>
      </c>
      <c r="R40" s="65">
        <f t="shared" si="23"/>
        <v>-1.3455859681847371</v>
      </c>
      <c r="S40" s="85">
        <f t="shared" si="23"/>
        <v>-6.5711220923471476</v>
      </c>
      <c r="T40" s="85">
        <f t="shared" si="23"/>
        <v>12.519686024425503</v>
      </c>
      <c r="U40" s="85">
        <f t="shared" si="23"/>
        <v>17.068370322159176</v>
      </c>
      <c r="V40" s="85">
        <f t="shared" si="23"/>
        <v>-2.6001312101175178</v>
      </c>
      <c r="W40" s="85">
        <f t="shared" si="23"/>
        <v>4.3566163948477454</v>
      </c>
      <c r="X40" s="85">
        <f>((M40/L40)-1)*100</f>
        <v>9.5920951369863126</v>
      </c>
      <c r="Y40" s="134"/>
      <c r="Z40" s="67">
        <f t="shared" si="25"/>
        <v>88655.477688387618</v>
      </c>
      <c r="AA40" s="67">
        <f t="shared" si="26"/>
        <v>7.5688712235580491</v>
      </c>
      <c r="AB40" s="86">
        <f t="shared" si="27"/>
        <v>23.396493609376819</v>
      </c>
      <c r="AC40" s="69"/>
      <c r="AD40" s="70" t="str">
        <f t="shared" si="28"/>
        <v>79,799.8 (-1.3%)</v>
      </c>
      <c r="AE40" s="71" t="str">
        <f t="shared" si="29"/>
        <v>74,556.0 (-6.6%)</v>
      </c>
      <c r="AF40" s="71" t="str">
        <f t="shared" si="24"/>
        <v>83,890.2 (12.5%)</v>
      </c>
      <c r="AG40" s="71" t="str">
        <f t="shared" si="24"/>
        <v>98,208.9 (17.1%)</v>
      </c>
      <c r="AH40" s="71" t="str">
        <f t="shared" si="24"/>
        <v>95,655.3 (-2.6%)</v>
      </c>
      <c r="AI40" s="71" t="str">
        <f t="shared" si="24"/>
        <v>99,822.7 (4.4%)</v>
      </c>
      <c r="AJ40" s="71" t="str">
        <f t="shared" si="24"/>
        <v>109,397.8 (9.6%)</v>
      </c>
    </row>
    <row r="41" spans="1:36" ht="11.1" customHeight="1" x14ac:dyDescent="0.6">
      <c r="B41" s="22">
        <v>5</v>
      </c>
      <c r="C41" s="32" t="s">
        <v>9</v>
      </c>
      <c r="D41" s="131">
        <v>16054.84</v>
      </c>
      <c r="E41" s="132">
        <v>18843.990000000002</v>
      </c>
      <c r="F41" s="131">
        <v>20979.1</v>
      </c>
      <c r="G41" s="131">
        <v>20709.259999999998</v>
      </c>
      <c r="H41" s="109">
        <v>13612.213686999999</v>
      </c>
      <c r="I41" s="109">
        <v>22057.09</v>
      </c>
      <c r="J41" s="37">
        <v>27044.63</v>
      </c>
      <c r="K41" s="37">
        <v>25967.47</v>
      </c>
      <c r="L41" s="37">
        <v>25373.161451347201</v>
      </c>
      <c r="M41" s="37">
        <v>29928.143667858501</v>
      </c>
      <c r="N41" s="78"/>
      <c r="O41" s="50">
        <v>0.34168386960888864</v>
      </c>
      <c r="P41" s="51">
        <f t="shared" si="23"/>
        <v>17.372642766916414</v>
      </c>
      <c r="Q41" s="51">
        <f t="shared" si="23"/>
        <v>11.33045602337932</v>
      </c>
      <c r="R41" s="51">
        <f t="shared" si="23"/>
        <v>-1.2862324885242971</v>
      </c>
      <c r="S41" s="52">
        <f t="shared" si="23"/>
        <v>-34.269917481358583</v>
      </c>
      <c r="T41" s="52">
        <f t="shared" si="23"/>
        <v>62.038963736405826</v>
      </c>
      <c r="U41" s="52">
        <f t="shared" si="23"/>
        <v>22.611958331765436</v>
      </c>
      <c r="V41" s="52">
        <f t="shared" si="23"/>
        <v>-3.9828978987695551</v>
      </c>
      <c r="W41" s="52">
        <f t="shared" si="23"/>
        <v>-2.2886655829497449</v>
      </c>
      <c r="X41" s="52">
        <f t="shared" si="23"/>
        <v>17.95196954563756</v>
      </c>
      <c r="Z41" s="53">
        <f t="shared" si="25"/>
        <v>22460.637523057871</v>
      </c>
      <c r="AA41" s="53">
        <f t="shared" si="26"/>
        <v>16.845356025960978</v>
      </c>
      <c r="AB41" s="54">
        <f t="shared" si="27"/>
        <v>33.247080084590465</v>
      </c>
      <c r="AC41" s="43"/>
      <c r="AD41" s="55" t="str">
        <f t="shared" si="28"/>
        <v>20,709.3 (-1.3%)</v>
      </c>
      <c r="AE41" s="56" t="str">
        <f t="shared" si="29"/>
        <v>13,612.2 (-34.3%)</v>
      </c>
      <c r="AF41" s="56" t="str">
        <f t="shared" si="24"/>
        <v>22,057.1 (62.0%)</v>
      </c>
      <c r="AG41" s="56" t="str">
        <f t="shared" si="24"/>
        <v>27,044.6 (22.6%)</v>
      </c>
      <c r="AH41" s="56" t="str">
        <f t="shared" si="24"/>
        <v>25,967.5 (-4.0%)</v>
      </c>
      <c r="AI41" s="56" t="str">
        <f t="shared" si="24"/>
        <v>25,373.2 (-2.3%)</v>
      </c>
      <c r="AJ41" s="56" t="str">
        <f t="shared" si="24"/>
        <v>29,928.1 (18.0%)</v>
      </c>
    </row>
    <row r="42" spans="1:36" s="98" customFormat="1" ht="11.1" customHeight="1" x14ac:dyDescent="0.55000000000000004">
      <c r="A42" s="87">
        <v>5</v>
      </c>
      <c r="B42" s="88"/>
      <c r="C42" s="89" t="s">
        <v>10</v>
      </c>
      <c r="D42" s="62">
        <f t="shared" ref="D42:M42" si="33">+D38+D39+D41</f>
        <v>76538.45</v>
      </c>
      <c r="E42" s="133">
        <f t="shared" si="33"/>
        <v>87611.690000000017</v>
      </c>
      <c r="F42" s="62">
        <f t="shared" si="33"/>
        <v>101867.28</v>
      </c>
      <c r="G42" s="62">
        <f t="shared" si="33"/>
        <v>100509.01999999999</v>
      </c>
      <c r="H42" s="91">
        <f t="shared" si="33"/>
        <v>88168.234027999992</v>
      </c>
      <c r="I42" s="91">
        <f t="shared" si="33"/>
        <v>105947.29000000001</v>
      </c>
      <c r="J42" s="91">
        <f t="shared" si="33"/>
        <v>125253.51999999999</v>
      </c>
      <c r="K42" s="91">
        <f t="shared" si="33"/>
        <v>121622.8</v>
      </c>
      <c r="L42" s="91">
        <f t="shared" si="33"/>
        <v>125195.82724067291</v>
      </c>
      <c r="M42" s="91">
        <f t="shared" si="33"/>
        <v>139325.89452797221</v>
      </c>
      <c r="N42" s="90"/>
      <c r="O42" s="64">
        <v>-10.254704043239959</v>
      </c>
      <c r="P42" s="65">
        <f t="shared" si="23"/>
        <v>14.467551929781731</v>
      </c>
      <c r="Q42" s="65">
        <f t="shared" si="23"/>
        <v>16.271333197658876</v>
      </c>
      <c r="R42" s="65">
        <f t="shared" si="23"/>
        <v>-1.3333623907500147</v>
      </c>
      <c r="S42" s="85">
        <f t="shared" si="23"/>
        <v>-12.278287035332747</v>
      </c>
      <c r="T42" s="85">
        <f t="shared" si="23"/>
        <v>20.164922398642847</v>
      </c>
      <c r="U42" s="85">
        <f t="shared" si="23"/>
        <v>18.22248591728961</v>
      </c>
      <c r="V42" s="85">
        <f t="shared" si="23"/>
        <v>-2.8986969787355932</v>
      </c>
      <c r="W42" s="65">
        <f t="shared" si="23"/>
        <v>2.9377939339276127</v>
      </c>
      <c r="X42" s="65">
        <f t="shared" si="23"/>
        <v>11.286372396530474</v>
      </c>
      <c r="Y42" s="135"/>
      <c r="Z42" s="94">
        <f t="shared" si="25"/>
        <v>111116.11521144549</v>
      </c>
      <c r="AA42" s="94">
        <f t="shared" si="26"/>
        <v>9.161483227753763</v>
      </c>
      <c r="AB42" s="95">
        <f t="shared" si="27"/>
        <v>25.387658003382924</v>
      </c>
      <c r="AC42" s="96"/>
      <c r="AD42" s="70" t="str">
        <f t="shared" si="28"/>
        <v>100,509.0 (-1.3%)</v>
      </c>
      <c r="AE42" s="97" t="str">
        <f t="shared" si="29"/>
        <v>88,168.2 (-12.3%)</v>
      </c>
      <c r="AF42" s="97" t="str">
        <f t="shared" si="24"/>
        <v>105,947.3 (20.2%)</v>
      </c>
      <c r="AG42" s="97" t="str">
        <f t="shared" si="24"/>
        <v>125,253.5 (18.2%)</v>
      </c>
      <c r="AH42" s="97" t="str">
        <f t="shared" si="24"/>
        <v>121,622.8 (-2.9%)</v>
      </c>
      <c r="AI42" s="97" t="str">
        <f t="shared" si="24"/>
        <v>125,195.8 (2.9%)</v>
      </c>
      <c r="AJ42" s="97" t="str">
        <f t="shared" si="24"/>
        <v>139,325.9 (11.3%)</v>
      </c>
    </row>
    <row r="43" spans="1:36" ht="11.1" customHeight="1" x14ac:dyDescent="0.6">
      <c r="B43" s="22">
        <v>6</v>
      </c>
      <c r="C43" s="32" t="s">
        <v>11</v>
      </c>
      <c r="D43" s="99">
        <v>16146.2</v>
      </c>
      <c r="E43" s="100">
        <v>18227.05</v>
      </c>
      <c r="F43" s="99">
        <v>20094.14</v>
      </c>
      <c r="G43" s="99">
        <v>18102.21</v>
      </c>
      <c r="H43" s="101">
        <v>14799.4557</v>
      </c>
      <c r="I43" s="101">
        <v>22560.32</v>
      </c>
      <c r="J43" s="102">
        <v>27600.03</v>
      </c>
      <c r="K43" s="102">
        <v>24499.09</v>
      </c>
      <c r="L43" s="102">
        <v>24388.344950534902</v>
      </c>
      <c r="M43" s="102"/>
      <c r="N43" s="16"/>
      <c r="O43" s="50">
        <v>-10.305466488013092</v>
      </c>
      <c r="P43" s="51">
        <f t="shared" si="23"/>
        <v>12.88755248913056</v>
      </c>
      <c r="Q43" s="51">
        <f t="shared" si="23"/>
        <v>10.243511703758967</v>
      </c>
      <c r="R43" s="51">
        <f t="shared" si="23"/>
        <v>-9.9129895581497873</v>
      </c>
      <c r="S43" s="52">
        <v>-18.3</v>
      </c>
      <c r="T43" s="52">
        <f t="shared" si="23"/>
        <v>52.440200891982805</v>
      </c>
      <c r="U43" s="52">
        <f t="shared" si="23"/>
        <v>22.338823208181434</v>
      </c>
      <c r="V43" s="52">
        <f t="shared" si="23"/>
        <v>-11.235277642814157</v>
      </c>
      <c r="W43" s="52">
        <f t="shared" si="23"/>
        <v>-0.45203740002219828</v>
      </c>
      <c r="X43" s="52"/>
      <c r="Z43" s="103">
        <f t="shared" si="25"/>
        <v>21991.575108422479</v>
      </c>
      <c r="AA43" s="103">
        <f t="shared" si="26"/>
        <v>13.301105274324332</v>
      </c>
      <c r="AB43" s="54">
        <f t="shared" si="27"/>
        <v>-100</v>
      </c>
      <c r="AC43" s="43"/>
      <c r="AD43" s="99" t="str">
        <f t="shared" si="28"/>
        <v>18,102.2 (-9.9%)</v>
      </c>
      <c r="AE43" s="104" t="str">
        <f t="shared" si="29"/>
        <v>14,799.5 (-18.3%)</v>
      </c>
      <c r="AF43" s="104" t="str">
        <f t="shared" si="24"/>
        <v>22,560.3 (52.4%)</v>
      </c>
      <c r="AG43" s="104" t="str">
        <f t="shared" si="24"/>
        <v>27,600.0 (22.3%)</v>
      </c>
      <c r="AH43" s="104" t="str">
        <f t="shared" si="24"/>
        <v>24,499.1 (-11.2%)</v>
      </c>
      <c r="AI43" s="104" t="str">
        <f t="shared" si="24"/>
        <v>24,388.3 (-0.5%)</v>
      </c>
      <c r="AJ43" s="104" t="str">
        <f t="shared" si="24"/>
        <v>0.0 (0.0%)</v>
      </c>
    </row>
    <row r="44" spans="1:36" ht="11.1" customHeight="1" x14ac:dyDescent="0.6">
      <c r="A44" s="73"/>
      <c r="C44" s="75" t="s">
        <v>12</v>
      </c>
      <c r="D44" s="62">
        <f t="shared" ref="D44:L44" si="34">+D39+D41+D43</f>
        <v>47029.53</v>
      </c>
      <c r="E44" s="133">
        <f t="shared" si="34"/>
        <v>53750.58</v>
      </c>
      <c r="F44" s="62">
        <f t="shared" si="34"/>
        <v>61233.57</v>
      </c>
      <c r="G44" s="62">
        <f t="shared" si="34"/>
        <v>58712.499999999993</v>
      </c>
      <c r="H44" s="77">
        <f t="shared" si="34"/>
        <v>44788.834049999998</v>
      </c>
      <c r="I44" s="77">
        <f t="shared" si="34"/>
        <v>65551.850000000006</v>
      </c>
      <c r="J44" s="77">
        <f t="shared" si="34"/>
        <v>79650.48</v>
      </c>
      <c r="K44" s="77">
        <f t="shared" si="34"/>
        <v>73451.14</v>
      </c>
      <c r="L44" s="77">
        <f t="shared" si="34"/>
        <v>74696.428815113904</v>
      </c>
      <c r="M44" s="77"/>
      <c r="N44" s="78"/>
      <c r="O44" s="64">
        <v>-8.5470384637149071</v>
      </c>
      <c r="P44" s="65">
        <f t="shared" si="23"/>
        <v>14.291127298103978</v>
      </c>
      <c r="Q44" s="65">
        <f t="shared" si="23"/>
        <v>13.921691635699563</v>
      </c>
      <c r="R44" s="65">
        <f t="shared" si="23"/>
        <v>-4.1171370540701862</v>
      </c>
      <c r="S44" s="79">
        <f t="shared" si="23"/>
        <v>-23.714994166489245</v>
      </c>
      <c r="T44" s="79">
        <f t="shared" si="23"/>
        <v>46.357571904687724</v>
      </c>
      <c r="U44" s="79">
        <f t="shared" si="23"/>
        <v>21.50760047199276</v>
      </c>
      <c r="V44" s="79">
        <f t="shared" si="23"/>
        <v>-7.7831797121624362</v>
      </c>
      <c r="W44" s="79">
        <f t="shared" si="23"/>
        <v>1.6953975324466075</v>
      </c>
      <c r="X44" s="79"/>
      <c r="Z44" s="80">
        <f t="shared" si="25"/>
        <v>66141.872144185647</v>
      </c>
      <c r="AA44" s="80">
        <f t="shared" si="26"/>
        <v>13.640338976627042</v>
      </c>
      <c r="AB44" s="81">
        <f t="shared" si="27"/>
        <v>-100</v>
      </c>
      <c r="AC44" s="43"/>
      <c r="AD44" s="82" t="str">
        <f t="shared" si="28"/>
        <v>58,712.5 (-4.1%)</v>
      </c>
      <c r="AE44" s="83" t="str">
        <f t="shared" si="29"/>
        <v>44,788.8 (-23.7%)</v>
      </c>
      <c r="AF44" s="83" t="str">
        <f t="shared" si="24"/>
        <v>65,551.9 (46.4%)</v>
      </c>
      <c r="AG44" s="83" t="str">
        <f t="shared" si="24"/>
        <v>79,650.5 (21.5%)</v>
      </c>
      <c r="AH44" s="83" t="str">
        <f t="shared" si="24"/>
        <v>73,451.1 (-7.8%)</v>
      </c>
      <c r="AI44" s="83" t="str">
        <f t="shared" si="24"/>
        <v>74,696.4 (1.7%)</v>
      </c>
      <c r="AJ44" s="83" t="str">
        <f t="shared" si="24"/>
        <v>0.0 (0.0%)</v>
      </c>
    </row>
    <row r="45" spans="1:36" ht="11.1" customHeight="1" x14ac:dyDescent="0.6">
      <c r="A45" s="73"/>
      <c r="C45" s="75" t="s">
        <v>13</v>
      </c>
      <c r="D45" s="62">
        <f t="shared" ref="D45:L45" si="35">+D38+D39+D41+D43</f>
        <v>92684.65</v>
      </c>
      <c r="E45" s="133">
        <f t="shared" si="35"/>
        <v>105838.74000000002</v>
      </c>
      <c r="F45" s="62">
        <f t="shared" si="35"/>
        <v>121961.42</v>
      </c>
      <c r="G45" s="62">
        <f t="shared" si="35"/>
        <v>118611.22999999998</v>
      </c>
      <c r="H45" s="77">
        <f t="shared" si="35"/>
        <v>102967.689728</v>
      </c>
      <c r="I45" s="77">
        <f t="shared" si="35"/>
        <v>128507.61000000002</v>
      </c>
      <c r="J45" s="77">
        <f t="shared" si="35"/>
        <v>152853.54999999999</v>
      </c>
      <c r="K45" s="77">
        <f t="shared" si="35"/>
        <v>146121.89000000001</v>
      </c>
      <c r="L45" s="77">
        <f t="shared" si="35"/>
        <v>149584.17219120782</v>
      </c>
      <c r="M45" s="77"/>
      <c r="N45" s="78"/>
      <c r="O45" s="64">
        <v>-10.263551286048179</v>
      </c>
      <c r="P45" s="65">
        <f t="shared" si="23"/>
        <v>14.192306924609444</v>
      </c>
      <c r="Q45" s="65">
        <f t="shared" si="23"/>
        <v>15.233250131284603</v>
      </c>
      <c r="R45" s="65">
        <f t="shared" si="23"/>
        <v>-2.7469260361186465</v>
      </c>
      <c r="S45" s="79">
        <f t="shared" si="23"/>
        <v>-13.188920030590678</v>
      </c>
      <c r="T45" s="79">
        <f t="shared" si="23"/>
        <v>24.803819857924768</v>
      </c>
      <c r="U45" s="79">
        <f t="shared" si="23"/>
        <v>18.945134844543432</v>
      </c>
      <c r="V45" s="79">
        <f t="shared" si="23"/>
        <v>-4.4039932340465544</v>
      </c>
      <c r="W45" s="79">
        <f t="shared" si="23"/>
        <v>2.3694479938685564</v>
      </c>
      <c r="X45" s="79"/>
      <c r="Z45" s="80">
        <f t="shared" si="25"/>
        <v>133107.69031986795</v>
      </c>
      <c r="AA45" s="80">
        <f t="shared" si="26"/>
        <v>9.7857993774794529</v>
      </c>
      <c r="AB45" s="81">
        <f t="shared" si="27"/>
        <v>-100</v>
      </c>
      <c r="AC45" s="43"/>
      <c r="AD45" s="82" t="str">
        <f t="shared" si="28"/>
        <v>118,611.2 (-2.7%)</v>
      </c>
      <c r="AE45" s="83" t="str">
        <f t="shared" si="29"/>
        <v>102,967.7 (-13.2%)</v>
      </c>
      <c r="AF45" s="83" t="str">
        <f t="shared" si="24"/>
        <v>128,507.6 (24.8%)</v>
      </c>
      <c r="AG45" s="83" t="str">
        <f t="shared" si="24"/>
        <v>152,853.6 (18.9%)</v>
      </c>
      <c r="AH45" s="83" t="str">
        <f t="shared" si="24"/>
        <v>146,121.9 (-4.4%)</v>
      </c>
      <c r="AI45" s="83" t="str">
        <f t="shared" si="24"/>
        <v>149,584.2 (2.4%)</v>
      </c>
      <c r="AJ45" s="83" t="str">
        <f t="shared" si="24"/>
        <v>0.0 (0.0%)</v>
      </c>
    </row>
    <row r="46" spans="1:36" ht="11.1" customHeight="1" x14ac:dyDescent="0.6">
      <c r="B46" s="22">
        <v>7</v>
      </c>
      <c r="C46" s="32" t="s">
        <v>14</v>
      </c>
      <c r="D46" s="131">
        <v>16073.99</v>
      </c>
      <c r="E46" s="132">
        <v>18944.53</v>
      </c>
      <c r="F46" s="131">
        <v>20747.78</v>
      </c>
      <c r="G46" s="131">
        <v>21022.92</v>
      </c>
      <c r="H46" s="109">
        <v>15394.782561</v>
      </c>
      <c r="I46" s="109">
        <v>22032.18</v>
      </c>
      <c r="J46" s="37">
        <v>27116.27</v>
      </c>
      <c r="K46" s="37">
        <v>23955.279999999999</v>
      </c>
      <c r="L46" s="37">
        <f>ROUND(27093.8392410929,2)</f>
        <v>27093.84</v>
      </c>
      <c r="M46" s="37"/>
      <c r="N46" s="16"/>
      <c r="O46" s="50">
        <v>-7.896211560367739</v>
      </c>
      <c r="P46" s="51">
        <f t="shared" si="23"/>
        <v>17.858291562953553</v>
      </c>
      <c r="Q46" s="51">
        <f t="shared" si="23"/>
        <v>9.518578713750081</v>
      </c>
      <c r="R46" s="51">
        <f t="shared" si="23"/>
        <v>1.3261177822398329</v>
      </c>
      <c r="S46" s="52">
        <f t="shared" si="23"/>
        <v>-26.771435361976348</v>
      </c>
      <c r="T46" s="52">
        <f t="shared" si="23"/>
        <v>43.114590366574525</v>
      </c>
      <c r="U46" s="52">
        <f t="shared" si="23"/>
        <v>23.075746476290583</v>
      </c>
      <c r="V46" s="52">
        <f t="shared" si="23"/>
        <v>-11.657171137475775</v>
      </c>
      <c r="W46" s="52">
        <f t="shared" si="23"/>
        <v>13.101746253853008</v>
      </c>
      <c r="X46" s="52"/>
      <c r="Z46" s="53">
        <f t="shared" si="25"/>
        <v>22769.212093499998</v>
      </c>
      <c r="AA46" s="53">
        <f t="shared" si="26"/>
        <v>15.179251163622043</v>
      </c>
      <c r="AB46" s="54">
        <f t="shared" si="27"/>
        <v>-100</v>
      </c>
      <c r="AC46" s="43"/>
      <c r="AD46" s="55" t="str">
        <f t="shared" si="28"/>
        <v>21,022.9 (1.3%)</v>
      </c>
      <c r="AE46" s="56" t="str">
        <f t="shared" si="29"/>
        <v>15,394.8 (-26.8%)</v>
      </c>
      <c r="AF46" s="56" t="str">
        <f t="shared" si="24"/>
        <v>22,032.2 (43.1%)</v>
      </c>
      <c r="AG46" s="56" t="str">
        <f t="shared" si="24"/>
        <v>27,116.3 (23.1%)</v>
      </c>
      <c r="AH46" s="56" t="str">
        <f t="shared" si="24"/>
        <v>23,955.3 (-11.7%)</v>
      </c>
      <c r="AI46" s="56" t="str">
        <f t="shared" si="24"/>
        <v>27,093.8 (13.1%)</v>
      </c>
      <c r="AJ46" s="56" t="str">
        <f t="shared" si="24"/>
        <v>0.0 (0.0%)</v>
      </c>
    </row>
    <row r="47" spans="1:36" s="72" customFormat="1" ht="11.1" hidden="1" customHeight="1" x14ac:dyDescent="0.5">
      <c r="A47" s="105">
        <v>7</v>
      </c>
      <c r="B47" s="106"/>
      <c r="C47" s="107" t="s">
        <v>33</v>
      </c>
      <c r="D47" s="62">
        <f t="shared" ref="D47:L47" si="36">+D45+D46</f>
        <v>108758.64</v>
      </c>
      <c r="E47" s="133">
        <f t="shared" si="36"/>
        <v>124783.27000000002</v>
      </c>
      <c r="F47" s="62">
        <f t="shared" si="36"/>
        <v>142709.20000000001</v>
      </c>
      <c r="G47" s="62">
        <f t="shared" si="36"/>
        <v>139634.14999999997</v>
      </c>
      <c r="H47" s="62">
        <f t="shared" si="36"/>
        <v>118362.472289</v>
      </c>
      <c r="I47" s="62">
        <f t="shared" si="36"/>
        <v>150539.79</v>
      </c>
      <c r="J47" s="62">
        <f t="shared" si="36"/>
        <v>179969.81999999998</v>
      </c>
      <c r="K47" s="62">
        <f t="shared" si="36"/>
        <v>170077.17</v>
      </c>
      <c r="L47" s="62">
        <f t="shared" si="36"/>
        <v>176678.01219120782</v>
      </c>
      <c r="M47" s="62"/>
      <c r="N47" s="63"/>
      <c r="O47" s="64">
        <v>-9.9213632490468555</v>
      </c>
      <c r="P47" s="65">
        <f t="shared" si="23"/>
        <v>14.734121353485129</v>
      </c>
      <c r="Q47" s="65">
        <f t="shared" si="23"/>
        <v>14.365651741615682</v>
      </c>
      <c r="R47" s="65">
        <f t="shared" si="23"/>
        <v>-2.1547664761627505</v>
      </c>
      <c r="S47" s="65">
        <f t="shared" si="23"/>
        <v>-15.23386486113889</v>
      </c>
      <c r="T47" s="65">
        <f t="shared" si="23"/>
        <v>27.185405212248526</v>
      </c>
      <c r="U47" s="65">
        <v>19.600000000000001</v>
      </c>
      <c r="V47" s="65">
        <f t="shared" si="23"/>
        <v>-5.4968383032221517</v>
      </c>
      <c r="W47" s="65">
        <f t="shared" si="23"/>
        <v>3.8810865627689983</v>
      </c>
      <c r="X47" s="65"/>
      <c r="Y47" s="134"/>
      <c r="Z47" s="67">
        <f t="shared" si="25"/>
        <v>155876.90241336796</v>
      </c>
      <c r="AA47" s="67">
        <f t="shared" si="26"/>
        <v>10.533041143182764</v>
      </c>
      <c r="AB47" s="68">
        <f t="shared" si="27"/>
        <v>-100</v>
      </c>
      <c r="AC47" s="69"/>
      <c r="AD47" s="70" t="str">
        <f t="shared" si="28"/>
        <v>139,634.2 (-2.2%)</v>
      </c>
      <c r="AE47" s="71" t="str">
        <f t="shared" si="29"/>
        <v>118,362.5 (-15.2%)</v>
      </c>
      <c r="AF47" s="71" t="str">
        <f t="shared" si="24"/>
        <v>150,539.8 (27.2%)</v>
      </c>
      <c r="AG47" s="71" t="str">
        <f t="shared" si="24"/>
        <v>179,969.8 (19.6%)</v>
      </c>
      <c r="AH47" s="71" t="str">
        <f t="shared" si="24"/>
        <v>170,077.2 (-5.5%)</v>
      </c>
      <c r="AI47" s="71" t="str">
        <f t="shared" si="24"/>
        <v>176,678.0 (3.9%)</v>
      </c>
      <c r="AJ47" s="71" t="str">
        <f t="shared" si="24"/>
        <v>0.0 (0.0%)</v>
      </c>
    </row>
    <row r="48" spans="1:36" ht="11.1" customHeight="1" x14ac:dyDescent="0.6">
      <c r="B48" s="74">
        <v>8</v>
      </c>
      <c r="C48" s="32" t="s">
        <v>15</v>
      </c>
      <c r="D48" s="131">
        <v>16647.72</v>
      </c>
      <c r="E48" s="132">
        <v>19041.11</v>
      </c>
      <c r="F48" s="131">
        <v>23264.66</v>
      </c>
      <c r="G48" s="131">
        <v>19750.5</v>
      </c>
      <c r="H48" s="109">
        <v>15678.172305</v>
      </c>
      <c r="I48" s="109">
        <v>22968.26</v>
      </c>
      <c r="J48" s="37">
        <v>27417.89</v>
      </c>
      <c r="K48" s="37">
        <v>23793.7</v>
      </c>
      <c r="L48" s="37">
        <v>25917.378068788799</v>
      </c>
      <c r="M48" s="37"/>
      <c r="N48" s="16"/>
      <c r="O48" s="50">
        <v>-1.7713667686850232</v>
      </c>
      <c r="P48" s="51">
        <f t="shared" si="23"/>
        <v>14.376683413704704</v>
      </c>
      <c r="Q48" s="51">
        <f t="shared" si="23"/>
        <v>22.181217376507977</v>
      </c>
      <c r="R48" s="51">
        <f t="shared" si="23"/>
        <v>-15.105142305969654</v>
      </c>
      <c r="S48" s="52">
        <f t="shared" si="23"/>
        <v>-20.618858737753477</v>
      </c>
      <c r="T48" s="52">
        <f t="shared" si="23"/>
        <v>46.498326164428505</v>
      </c>
      <c r="U48" s="52">
        <f t="shared" si="23"/>
        <v>19.372952065154259</v>
      </c>
      <c r="V48" s="52">
        <f t="shared" si="23"/>
        <v>-13.21834028803821</v>
      </c>
      <c r="W48" s="52">
        <f t="shared" si="23"/>
        <v>8.9253796962590837</v>
      </c>
      <c r="X48" s="52"/>
      <c r="Z48" s="53">
        <f t="shared" si="25"/>
        <v>22587.650062298129</v>
      </c>
      <c r="AA48" s="53">
        <f t="shared" si="26"/>
        <v>13.38977871067879</v>
      </c>
      <c r="AB48" s="54">
        <f t="shared" si="27"/>
        <v>-100</v>
      </c>
      <c r="AC48" s="43"/>
      <c r="AD48" s="55" t="str">
        <f t="shared" si="28"/>
        <v>19,750.5 (-15.1%)</v>
      </c>
      <c r="AE48" s="56" t="str">
        <f t="shared" si="29"/>
        <v>15,678.2 (-20.6%)</v>
      </c>
      <c r="AF48" s="56" t="str">
        <f t="shared" si="24"/>
        <v>22,968.3 (46.5%)</v>
      </c>
      <c r="AG48" s="56" t="str">
        <f t="shared" si="24"/>
        <v>27,417.9 (19.4%)</v>
      </c>
      <c r="AH48" s="56" t="str">
        <f t="shared" si="24"/>
        <v>23,793.7 (-13.2%)</v>
      </c>
      <c r="AI48" s="56" t="str">
        <f t="shared" si="24"/>
        <v>25,917.4 (8.9%)</v>
      </c>
      <c r="AJ48" s="56" t="str">
        <f t="shared" si="24"/>
        <v>0.0 (0.0%)</v>
      </c>
    </row>
    <row r="49" spans="1:36" s="72" customFormat="1" ht="11.1" hidden="1" customHeight="1" x14ac:dyDescent="0.5">
      <c r="A49" s="73">
        <v>8</v>
      </c>
      <c r="B49" s="22"/>
      <c r="C49" s="107" t="s">
        <v>34</v>
      </c>
      <c r="D49" s="62">
        <f t="shared" ref="D49:L49" si="37">D48+D47</f>
        <v>125406.36</v>
      </c>
      <c r="E49" s="133">
        <f t="shared" si="37"/>
        <v>143824.38</v>
      </c>
      <c r="F49" s="62">
        <f t="shared" si="37"/>
        <v>165973.86000000002</v>
      </c>
      <c r="G49" s="62">
        <f t="shared" si="37"/>
        <v>159384.64999999997</v>
      </c>
      <c r="H49" s="62">
        <f t="shared" si="37"/>
        <v>134040.64459400001</v>
      </c>
      <c r="I49" s="62">
        <f t="shared" si="37"/>
        <v>173508.05000000002</v>
      </c>
      <c r="J49" s="62">
        <f t="shared" si="37"/>
        <v>207387.70999999996</v>
      </c>
      <c r="K49" s="62">
        <f t="shared" si="37"/>
        <v>193870.87000000002</v>
      </c>
      <c r="L49" s="62">
        <f t="shared" si="37"/>
        <v>202595.39025999661</v>
      </c>
      <c r="M49" s="62"/>
      <c r="N49" s="63"/>
      <c r="O49" s="64">
        <v>-8.9181661058106538</v>
      </c>
      <c r="P49" s="65">
        <f t="shared" si="23"/>
        <v>14.686671393699658</v>
      </c>
      <c r="Q49" s="65">
        <f t="shared" si="23"/>
        <v>15.400365362256396</v>
      </c>
      <c r="R49" s="65">
        <f t="shared" si="23"/>
        <v>-3.9700287744106499</v>
      </c>
      <c r="S49" s="65">
        <f t="shared" si="23"/>
        <v>-15.901158239516766</v>
      </c>
      <c r="T49" s="65">
        <f t="shared" si="23"/>
        <v>29.444356617012769</v>
      </c>
      <c r="U49" s="65">
        <f t="shared" si="23"/>
        <v>19.526275582026287</v>
      </c>
      <c r="V49" s="65">
        <f t="shared" si="23"/>
        <v>-6.5176668376346614</v>
      </c>
      <c r="W49" s="65">
        <f t="shared" si="23"/>
        <v>4.500170788936253</v>
      </c>
      <c r="X49" s="65"/>
      <c r="Y49" s="134"/>
      <c r="Z49" s="67">
        <f t="shared" si="25"/>
        <v>178464.55247566607</v>
      </c>
      <c r="AA49" s="67">
        <f t="shared" si="26"/>
        <v>10.878735116020799</v>
      </c>
      <c r="AB49" s="68">
        <f t="shared" si="27"/>
        <v>-100</v>
      </c>
      <c r="AC49" s="69"/>
      <c r="AD49" s="82" t="str">
        <f t="shared" si="28"/>
        <v>159,384.7 (-4.0%)</v>
      </c>
      <c r="AE49" s="71" t="str">
        <f t="shared" si="29"/>
        <v>134,040.6 (-15.9%)</v>
      </c>
      <c r="AF49" s="71" t="str">
        <f t="shared" si="24"/>
        <v>173,508.1 (29.4%)</v>
      </c>
      <c r="AG49" s="71" t="str">
        <f t="shared" si="24"/>
        <v>207,387.7 (19.5%)</v>
      </c>
      <c r="AH49" s="71" t="str">
        <f t="shared" si="24"/>
        <v>193,870.9 (-6.5%)</v>
      </c>
      <c r="AI49" s="71" t="str">
        <f t="shared" si="24"/>
        <v>202,595.4 (4.5%)</v>
      </c>
      <c r="AJ49" s="71" t="str">
        <f t="shared" si="24"/>
        <v>0.0 (0.0%)</v>
      </c>
    </row>
    <row r="50" spans="1:36" ht="11.1" customHeight="1" x14ac:dyDescent="0.6">
      <c r="B50" s="22">
        <v>9</v>
      </c>
      <c r="C50" s="32" t="s">
        <v>16</v>
      </c>
      <c r="D50" s="131">
        <v>16817.96</v>
      </c>
      <c r="E50" s="132">
        <v>18392.349999999999</v>
      </c>
      <c r="F50" s="131">
        <v>20055.939999999999</v>
      </c>
      <c r="G50" s="131">
        <v>19128.150000000001</v>
      </c>
      <c r="H50" s="109">
        <v>17210.023437</v>
      </c>
      <c r="I50" s="109">
        <v>22291.51</v>
      </c>
      <c r="J50" s="37">
        <v>25486.81</v>
      </c>
      <c r="K50" s="37">
        <v>23287.5</v>
      </c>
      <c r="L50" s="37">
        <v>25588.986557836201</v>
      </c>
      <c r="M50" s="37"/>
      <c r="N50" s="16"/>
      <c r="O50" s="50">
        <v>4.9692294249085611</v>
      </c>
      <c r="P50" s="51">
        <f t="shared" ref="P50:W60" si="38">((E50/D50)-1)*100</f>
        <v>9.3613613066031665</v>
      </c>
      <c r="Q50" s="51">
        <f t="shared" si="38"/>
        <v>9.045010561456257</v>
      </c>
      <c r="R50" s="51">
        <f t="shared" si="38"/>
        <v>-4.6260110471012421</v>
      </c>
      <c r="S50" s="52">
        <f t="shared" si="38"/>
        <v>-10.027768304828232</v>
      </c>
      <c r="T50" s="52">
        <f t="shared" si="38"/>
        <v>29.526319831007662</v>
      </c>
      <c r="U50" s="52">
        <f t="shared" si="38"/>
        <v>14.334156815756316</v>
      </c>
      <c r="V50" s="52">
        <f t="shared" si="38"/>
        <v>-8.6292085984868265</v>
      </c>
      <c r="W50" s="52">
        <f t="shared" si="38"/>
        <v>9.8829267110518657</v>
      </c>
      <c r="X50" s="52"/>
      <c r="Z50" s="53">
        <f t="shared" si="25"/>
        <v>22165.496665806033</v>
      </c>
      <c r="AA50" s="53">
        <f t="shared" si="26"/>
        <v>10.425126666049621</v>
      </c>
      <c r="AB50" s="54">
        <f t="shared" si="27"/>
        <v>-100</v>
      </c>
      <c r="AC50" s="43"/>
      <c r="AD50" s="55" t="str">
        <f t="shared" si="28"/>
        <v>19,128.2 (-4.6%)</v>
      </c>
      <c r="AE50" s="56" t="str">
        <f t="shared" si="29"/>
        <v>17,210.0 (-10.0%)</v>
      </c>
      <c r="AF50" s="56" t="str">
        <f t="shared" si="29"/>
        <v>22,291.5 (29.5%)</v>
      </c>
      <c r="AG50" s="56" t="str">
        <f t="shared" si="29"/>
        <v>25,486.8 (14.3%)</v>
      </c>
      <c r="AH50" s="56" t="str">
        <f t="shared" si="29"/>
        <v>23,287.5 (-8.6%)</v>
      </c>
      <c r="AI50" s="56" t="str">
        <f t="shared" si="29"/>
        <v>25,589.0 (9.9%)</v>
      </c>
      <c r="AJ50" s="56" t="str">
        <f t="shared" si="29"/>
        <v>0.0 (0.0%)</v>
      </c>
    </row>
    <row r="51" spans="1:36" ht="11.1" customHeight="1" x14ac:dyDescent="0.6">
      <c r="A51" s="73"/>
      <c r="B51" s="74"/>
      <c r="C51" s="75" t="s">
        <v>17</v>
      </c>
      <c r="D51" s="62">
        <f t="shared" ref="D51:L51" si="39">+D46+D48+D50</f>
        <v>49539.67</v>
      </c>
      <c r="E51" s="133">
        <f t="shared" si="39"/>
        <v>56377.99</v>
      </c>
      <c r="F51" s="62">
        <f t="shared" si="39"/>
        <v>64068.380000000005</v>
      </c>
      <c r="G51" s="62">
        <f t="shared" si="39"/>
        <v>59901.57</v>
      </c>
      <c r="H51" s="77">
        <f t="shared" si="39"/>
        <v>48282.978302999996</v>
      </c>
      <c r="I51" s="77">
        <f t="shared" si="39"/>
        <v>67291.95</v>
      </c>
      <c r="J51" s="77">
        <f t="shared" si="39"/>
        <v>80020.97</v>
      </c>
      <c r="K51" s="77">
        <f t="shared" si="39"/>
        <v>71036.479999999996</v>
      </c>
      <c r="L51" s="77">
        <f t="shared" si="39"/>
        <v>78600.204626624996</v>
      </c>
      <c r="M51" s="77"/>
      <c r="N51" s="78"/>
      <c r="O51" s="64">
        <v>-1.7494427506214216</v>
      </c>
      <c r="P51" s="65">
        <f t="shared" si="38"/>
        <v>13.803725378065689</v>
      </c>
      <c r="Q51" s="65">
        <f t="shared" si="38"/>
        <v>13.64076654737072</v>
      </c>
      <c r="R51" s="65">
        <f t="shared" si="38"/>
        <v>-6.5036918367531786</v>
      </c>
      <c r="S51" s="79">
        <f t="shared" si="38"/>
        <v>-19.396138860801148</v>
      </c>
      <c r="T51" s="79">
        <f t="shared" si="38"/>
        <v>39.369923656550633</v>
      </c>
      <c r="U51" s="79">
        <f t="shared" si="38"/>
        <v>18.916111065290874</v>
      </c>
      <c r="V51" s="79">
        <f t="shared" si="38"/>
        <v>-11.227669447146171</v>
      </c>
      <c r="W51" s="79">
        <f t="shared" si="38"/>
        <v>10.647662477962028</v>
      </c>
      <c r="X51" s="79"/>
      <c r="Z51" s="80">
        <f t="shared" si="25"/>
        <v>67522.358821604168</v>
      </c>
      <c r="AA51" s="80">
        <f t="shared" si="26"/>
        <v>12.955506239497039</v>
      </c>
      <c r="AB51" s="81">
        <f t="shared" si="27"/>
        <v>-100</v>
      </c>
      <c r="AC51" s="43"/>
      <c r="AD51" s="82" t="str">
        <f t="shared" si="28"/>
        <v>59,901.6 (-6.5%)</v>
      </c>
      <c r="AE51" s="83" t="str">
        <f t="shared" si="29"/>
        <v>48,283.0 (-19.4%)</v>
      </c>
      <c r="AF51" s="83" t="str">
        <f t="shared" si="29"/>
        <v>67,292.0 (39.4%)</v>
      </c>
      <c r="AG51" s="83" t="str">
        <f t="shared" si="29"/>
        <v>80,021.0 (18.9%)</v>
      </c>
      <c r="AH51" s="83" t="str">
        <f t="shared" si="29"/>
        <v>71,036.5 (-11.2%)</v>
      </c>
      <c r="AI51" s="83" t="str">
        <f t="shared" si="29"/>
        <v>78,600.2 (10.6%)</v>
      </c>
      <c r="AJ51" s="83" t="str">
        <f t="shared" si="29"/>
        <v>0.0 (0.0%)</v>
      </c>
    </row>
    <row r="52" spans="1:36" s="72" customFormat="1" ht="11.1" hidden="1" customHeight="1" x14ac:dyDescent="0.5">
      <c r="A52" s="73">
        <v>9</v>
      </c>
      <c r="B52" s="74"/>
      <c r="C52" s="107" t="s">
        <v>35</v>
      </c>
      <c r="D52" s="62">
        <f t="shared" ref="D52:E52" si="40">+D45+D46+D48+D50</f>
        <v>142224.32000000001</v>
      </c>
      <c r="E52" s="133">
        <f t="shared" si="40"/>
        <v>162216.73000000001</v>
      </c>
      <c r="F52" s="62">
        <f>+F45+F46+F48+F50</f>
        <v>186029.80000000002</v>
      </c>
      <c r="G52" s="62">
        <f>+G45+G46+G48+G50</f>
        <v>178512.79999999996</v>
      </c>
      <c r="H52" s="62">
        <f>+H45+H46+H48+H50</f>
        <v>151250.66803100001</v>
      </c>
      <c r="I52" s="62">
        <f>+I45+I46+I48+I50</f>
        <v>195799.56000000003</v>
      </c>
      <c r="J52" s="62">
        <f t="shared" ref="J52" si="41">+J45+J46+J48+J50</f>
        <v>232874.51999999996</v>
      </c>
      <c r="K52" s="62">
        <f>+K45+K46+K48+K50</f>
        <v>217158.37000000002</v>
      </c>
      <c r="L52" s="62">
        <f>+L45+L46+L48+L50</f>
        <v>228184.37681783282</v>
      </c>
      <c r="M52" s="62"/>
      <c r="N52" s="63"/>
      <c r="O52" s="64">
        <v>-7.4706014039553121</v>
      </c>
      <c r="P52" s="65">
        <f t="shared" si="38"/>
        <v>14.056955941149862</v>
      </c>
      <c r="Q52" s="65">
        <f t="shared" si="38"/>
        <v>14.679786727299948</v>
      </c>
      <c r="R52" s="65">
        <f t="shared" si="38"/>
        <v>-4.0407504604101359</v>
      </c>
      <c r="S52" s="65">
        <f t="shared" si="38"/>
        <v>-15.271807942623694</v>
      </c>
      <c r="T52" s="65">
        <f t="shared" si="38"/>
        <v>29.453682782987368</v>
      </c>
      <c r="U52" s="65">
        <f t="shared" si="38"/>
        <v>18.935160017724218</v>
      </c>
      <c r="V52" s="65">
        <f t="shared" si="38"/>
        <v>-6.7487632395334396</v>
      </c>
      <c r="W52" s="65">
        <f t="shared" si="38"/>
        <v>5.0774035639670645</v>
      </c>
      <c r="X52" s="65"/>
      <c r="Y52" s="134"/>
      <c r="Z52" s="67">
        <f t="shared" si="25"/>
        <v>200630.04914147212</v>
      </c>
      <c r="AA52" s="67">
        <f t="shared" si="26"/>
        <v>10.827401609403765</v>
      </c>
      <c r="AB52" s="68">
        <f t="shared" si="27"/>
        <v>-100</v>
      </c>
      <c r="AC52" s="69"/>
      <c r="AD52" s="70" t="str">
        <f t="shared" si="28"/>
        <v>178,512.8 (-4.0%)</v>
      </c>
      <c r="AE52" s="71" t="str">
        <f t="shared" si="29"/>
        <v>151,250.7 (-15.3%)</v>
      </c>
      <c r="AF52" s="71" t="str">
        <f t="shared" si="29"/>
        <v>195,799.6 (29.5%)</v>
      </c>
      <c r="AG52" s="71" t="str">
        <f t="shared" si="29"/>
        <v>232,874.5 (18.9%)</v>
      </c>
      <c r="AH52" s="71" t="str">
        <f t="shared" si="29"/>
        <v>217,158.4 (-6.7%)</v>
      </c>
      <c r="AI52" s="71" t="str">
        <f t="shared" si="29"/>
        <v>228,184.4 (5.1%)</v>
      </c>
      <c r="AJ52" s="71" t="str">
        <f t="shared" si="29"/>
        <v>0.0 (0.0%)</v>
      </c>
    </row>
    <row r="53" spans="1:36" ht="11.1" customHeight="1" x14ac:dyDescent="0.6">
      <c r="B53" s="74">
        <v>10</v>
      </c>
      <c r="C53" s="32" t="s">
        <v>18</v>
      </c>
      <c r="D53" s="131">
        <v>17504.939999999999</v>
      </c>
      <c r="E53" s="132">
        <v>19811.84</v>
      </c>
      <c r="F53" s="131">
        <v>21909.52</v>
      </c>
      <c r="G53" s="131">
        <v>20226.77</v>
      </c>
      <c r="H53" s="109">
        <v>17163.874374999999</v>
      </c>
      <c r="I53" s="109">
        <v>22841.67</v>
      </c>
      <c r="J53" s="37">
        <v>22147.39</v>
      </c>
      <c r="K53" s="37">
        <v>24176.33</v>
      </c>
      <c r="L53" s="37">
        <v>28016.400000000001</v>
      </c>
      <c r="M53" s="37"/>
      <c r="N53" s="16"/>
      <c r="O53" s="50">
        <v>6.3143209920031529</v>
      </c>
      <c r="P53" s="51">
        <f t="shared" si="38"/>
        <v>13.178565593483915</v>
      </c>
      <c r="Q53" s="51">
        <f t="shared" si="38"/>
        <v>10.588012017056458</v>
      </c>
      <c r="R53" s="51">
        <f t="shared" si="38"/>
        <v>-7.680451237635511</v>
      </c>
      <c r="S53" s="52">
        <f t="shared" si="38"/>
        <v>-15.142781694754037</v>
      </c>
      <c r="T53" s="52">
        <f t="shared" si="38"/>
        <v>33.079918327006517</v>
      </c>
      <c r="U53" s="52">
        <f t="shared" si="38"/>
        <v>-3.0395325735815271</v>
      </c>
      <c r="V53" s="52">
        <f t="shared" si="38"/>
        <v>9.1610794770851101</v>
      </c>
      <c r="W53" s="52">
        <f t="shared" si="38"/>
        <v>15.883593580994294</v>
      </c>
      <c r="X53" s="52"/>
      <c r="Z53" s="53">
        <f t="shared" si="25"/>
        <v>22428.739062500001</v>
      </c>
      <c r="AA53" s="53">
        <f t="shared" si="26"/>
        <v>13.031437415455539</v>
      </c>
      <c r="AB53" s="54">
        <f t="shared" si="27"/>
        <v>-100</v>
      </c>
      <c r="AC53" s="43"/>
      <c r="AD53" s="55" t="str">
        <f t="shared" si="28"/>
        <v>20,226.8 (-7.7%)</v>
      </c>
      <c r="AE53" s="56" t="str">
        <f t="shared" si="29"/>
        <v>17,163.9 (-15.1%)</v>
      </c>
      <c r="AF53" s="56" t="str">
        <f t="shared" si="29"/>
        <v>22,841.7 (33.1%)</v>
      </c>
      <c r="AG53" s="56" t="str">
        <f t="shared" si="29"/>
        <v>22,147.4 (-3.0%)</v>
      </c>
      <c r="AH53" s="56" t="str">
        <f t="shared" si="29"/>
        <v>24,176.3 (9.2%)</v>
      </c>
      <c r="AI53" s="56" t="str">
        <f t="shared" si="29"/>
        <v>28,016.4 (15.9%)</v>
      </c>
      <c r="AJ53" s="56" t="str">
        <f t="shared" si="29"/>
        <v>0.0 (0.0%)</v>
      </c>
    </row>
    <row r="54" spans="1:36" s="72" customFormat="1" ht="11.1" hidden="1" customHeight="1" x14ac:dyDescent="0.5">
      <c r="A54" s="57">
        <v>10</v>
      </c>
      <c r="B54" s="58"/>
      <c r="C54" s="107" t="s">
        <v>36</v>
      </c>
      <c r="D54" s="62">
        <f t="shared" ref="D54:F54" si="42">+D45+D51+D53</f>
        <v>159729.26</v>
      </c>
      <c r="E54" s="133">
        <f t="shared" si="42"/>
        <v>182028.57</v>
      </c>
      <c r="F54" s="62">
        <f t="shared" si="42"/>
        <v>207939.31999999998</v>
      </c>
      <c r="G54" s="62">
        <f>+G45+G51+G53</f>
        <v>198739.56999999998</v>
      </c>
      <c r="H54" s="62">
        <f>+H45+H51+H53</f>
        <v>168414.54240600002</v>
      </c>
      <c r="I54" s="62">
        <f>+I45+I51+I53</f>
        <v>218641.22999999998</v>
      </c>
      <c r="J54" s="62">
        <f>+J45+J51+J53</f>
        <v>255021.90999999997</v>
      </c>
      <c r="K54" s="62">
        <f t="shared" ref="K54:L54" si="43">+K45+K51+K53</f>
        <v>241334.7</v>
      </c>
      <c r="L54" s="62">
        <f t="shared" si="43"/>
        <v>256200.77681783281</v>
      </c>
      <c r="M54" s="62"/>
      <c r="N54" s="60"/>
      <c r="O54" s="64">
        <v>-6.136822155220889</v>
      </c>
      <c r="P54" s="65">
        <f t="shared" si="38"/>
        <v>13.960691985926687</v>
      </c>
      <c r="Q54" s="65">
        <f t="shared" si="38"/>
        <v>14.234441329731906</v>
      </c>
      <c r="R54" s="65">
        <f t="shared" si="38"/>
        <v>-4.4242474198722963</v>
      </c>
      <c r="S54" s="65">
        <f t="shared" si="38"/>
        <v>-15.258676263614724</v>
      </c>
      <c r="T54" s="65">
        <f t="shared" si="38"/>
        <v>29.823248560636493</v>
      </c>
      <c r="U54" s="65">
        <f t="shared" si="38"/>
        <v>16.639441700908829</v>
      </c>
      <c r="V54" s="65">
        <f t="shared" si="38"/>
        <v>-5.3670721860721526</v>
      </c>
      <c r="W54" s="65">
        <f t="shared" si="38"/>
        <v>6.1599416983271871</v>
      </c>
      <c r="X54" s="65"/>
      <c r="Y54" s="134"/>
      <c r="Z54" s="67">
        <f t="shared" si="25"/>
        <v>223058.78820397213</v>
      </c>
      <c r="AA54" s="67">
        <f t="shared" si="26"/>
        <v>11.058093333358876</v>
      </c>
      <c r="AB54" s="68">
        <f t="shared" si="27"/>
        <v>-100</v>
      </c>
      <c r="AC54" s="69"/>
      <c r="AD54" s="70" t="str">
        <f t="shared" si="28"/>
        <v>198,739.6 (-4.4%)</v>
      </c>
      <c r="AE54" s="71" t="str">
        <f t="shared" si="29"/>
        <v>168,414.5 (-15.3%)</v>
      </c>
      <c r="AF54" s="71" t="str">
        <f t="shared" si="29"/>
        <v>218,641.2 (29.8%)</v>
      </c>
      <c r="AG54" s="71" t="str">
        <f t="shared" si="29"/>
        <v>255,021.9 (16.6%)</v>
      </c>
      <c r="AH54" s="71" t="str">
        <f t="shared" si="29"/>
        <v>241,334.7 (-5.4%)</v>
      </c>
      <c r="AI54" s="71" t="str">
        <f t="shared" si="29"/>
        <v>256,200.8 (6.2%)</v>
      </c>
      <c r="AJ54" s="71" t="str">
        <f t="shared" si="29"/>
        <v>0.0 (0.0%)</v>
      </c>
    </row>
    <row r="55" spans="1:36" ht="11.1" customHeight="1" x14ac:dyDescent="0.6">
      <c r="B55" s="74">
        <v>11</v>
      </c>
      <c r="C55" s="32" t="s">
        <v>19</v>
      </c>
      <c r="D55" s="131">
        <v>17299.96</v>
      </c>
      <c r="E55" s="132">
        <v>19548.830000000002</v>
      </c>
      <c r="F55" s="131">
        <v>22162.85</v>
      </c>
      <c r="G55" s="131">
        <v>19069.22</v>
      </c>
      <c r="H55" s="109">
        <v>18783.706298000001</v>
      </c>
      <c r="I55" s="109">
        <v>22401.42</v>
      </c>
      <c r="J55" s="37">
        <v>23503.72</v>
      </c>
      <c r="K55" s="37">
        <v>25608.51</v>
      </c>
      <c r="L55" s="37">
        <v>25832.530602274601</v>
      </c>
      <c r="M55" s="37"/>
      <c r="N55" s="16"/>
      <c r="O55" s="50">
        <v>2.5631357595203186</v>
      </c>
      <c r="P55" s="51">
        <f t="shared" si="38"/>
        <v>12.999278611048837</v>
      </c>
      <c r="Q55" s="51">
        <f t="shared" si="38"/>
        <v>13.371746544422326</v>
      </c>
      <c r="R55" s="51">
        <f t="shared" si="38"/>
        <v>-13.95862896694242</v>
      </c>
      <c r="S55" s="52">
        <f t="shared" si="38"/>
        <v>-1.4972489802938971</v>
      </c>
      <c r="T55" s="52">
        <f t="shared" si="38"/>
        <v>19.259850237251609</v>
      </c>
      <c r="U55" s="52">
        <f t="shared" si="38"/>
        <v>4.9206702075136333</v>
      </c>
      <c r="V55" s="52">
        <f t="shared" si="38"/>
        <v>8.955135612575349</v>
      </c>
      <c r="W55" s="52">
        <f t="shared" si="38"/>
        <v>0.8747896784100373</v>
      </c>
      <c r="X55" s="52"/>
      <c r="Y55" s="52"/>
      <c r="Z55" s="53">
        <f t="shared" si="25"/>
        <v>22533.1844833791</v>
      </c>
      <c r="AA55" s="53">
        <f t="shared" si="26"/>
        <v>8.292010297154583</v>
      </c>
      <c r="AB55" s="54">
        <f t="shared" si="27"/>
        <v>-100</v>
      </c>
      <c r="AC55" s="43"/>
      <c r="AD55" s="55" t="str">
        <f t="shared" si="28"/>
        <v>19,069.2 (-14.0%)</v>
      </c>
      <c r="AE55" s="56" t="str">
        <f t="shared" si="29"/>
        <v>18,783.7 (-1.5%)</v>
      </c>
      <c r="AF55" s="56" t="str">
        <f t="shared" si="29"/>
        <v>22,401.4 (19.3%)</v>
      </c>
      <c r="AG55" s="56" t="str">
        <f t="shared" si="29"/>
        <v>23,503.7 (4.9%)</v>
      </c>
      <c r="AH55" s="56" t="str">
        <f t="shared" si="29"/>
        <v>25,608.5 (9.0%)</v>
      </c>
      <c r="AI55" s="56" t="str">
        <f t="shared" si="29"/>
        <v>25,832.5 (0.9%)</v>
      </c>
      <c r="AJ55" s="56" t="str">
        <f t="shared" si="29"/>
        <v>0.0 (0.0%)</v>
      </c>
    </row>
    <row r="56" spans="1:36" s="72" customFormat="1" ht="11.1" hidden="1" customHeight="1" x14ac:dyDescent="0.5">
      <c r="A56" s="57">
        <v>11</v>
      </c>
      <c r="B56" s="58"/>
      <c r="C56" s="107" t="s">
        <v>37</v>
      </c>
      <c r="D56" s="62">
        <f t="shared" ref="D56:L56" si="44">+D45+D51+D53+D55</f>
        <v>177029.22</v>
      </c>
      <c r="E56" s="133">
        <f t="shared" si="44"/>
        <v>201577.40000000002</v>
      </c>
      <c r="F56" s="62">
        <f t="shared" si="44"/>
        <v>230102.16999999998</v>
      </c>
      <c r="G56" s="62">
        <f t="shared" si="44"/>
        <v>217808.78999999998</v>
      </c>
      <c r="H56" s="62">
        <f t="shared" si="44"/>
        <v>187198.24870400003</v>
      </c>
      <c r="I56" s="62">
        <f t="shared" si="44"/>
        <v>241042.64999999997</v>
      </c>
      <c r="J56" s="62">
        <f t="shared" si="44"/>
        <v>278525.63</v>
      </c>
      <c r="K56" s="62">
        <f t="shared" si="44"/>
        <v>266943.21000000002</v>
      </c>
      <c r="L56" s="62">
        <f t="shared" si="44"/>
        <v>282033.30742010742</v>
      </c>
      <c r="M56" s="62"/>
      <c r="N56" s="63"/>
      <c r="O56" s="50">
        <v>-5.3522437920518033</v>
      </c>
      <c r="P56" s="65">
        <f t="shared" si="38"/>
        <v>13.866739061495048</v>
      </c>
      <c r="Q56" s="65">
        <f t="shared" si="38"/>
        <v>14.150777815370152</v>
      </c>
      <c r="R56" s="65">
        <f t="shared" si="38"/>
        <v>-5.3425745615523823</v>
      </c>
      <c r="S56" s="65">
        <f t="shared" si="38"/>
        <v>-14.05385948657074</v>
      </c>
      <c r="T56" s="65">
        <f t="shared" si="38"/>
        <v>28.763303967196464</v>
      </c>
      <c r="U56" s="65">
        <f t="shared" si="38"/>
        <v>15.550351773845851</v>
      </c>
      <c r="V56" s="65">
        <f t="shared" si="38"/>
        <v>-4.1584754695645039</v>
      </c>
      <c r="W56" s="65">
        <f t="shared" si="38"/>
        <v>5.6529242381206934</v>
      </c>
      <c r="X56" s="65"/>
      <c r="Y56" s="65"/>
      <c r="Z56" s="67">
        <f t="shared" si="25"/>
        <v>245591.9726873512</v>
      </c>
      <c r="AA56" s="67">
        <f t="shared" si="26"/>
        <v>10.789768460728165</v>
      </c>
      <c r="AB56" s="68">
        <f t="shared" si="27"/>
        <v>-100</v>
      </c>
      <c r="AC56" s="69"/>
      <c r="AD56" s="70" t="str">
        <f t="shared" si="28"/>
        <v>217,808.8 (-5.3%)</v>
      </c>
      <c r="AE56" s="71" t="str">
        <f t="shared" si="29"/>
        <v>187,198.2 (-14.1%)</v>
      </c>
      <c r="AF56" s="71" t="str">
        <f t="shared" si="29"/>
        <v>241,042.7 (28.8%)</v>
      </c>
      <c r="AG56" s="71" t="str">
        <f t="shared" si="29"/>
        <v>278,525.6 (15.6%)</v>
      </c>
      <c r="AH56" s="71" t="str">
        <f t="shared" si="29"/>
        <v>266,943.2 (-4.2%)</v>
      </c>
      <c r="AI56" s="71" t="str">
        <f t="shared" si="29"/>
        <v>282,033.3 (5.7%)</v>
      </c>
      <c r="AJ56" s="71" t="str">
        <f t="shared" si="29"/>
        <v>0.0 (0.0%)</v>
      </c>
    </row>
    <row r="57" spans="1:36" ht="11.1" customHeight="1" x14ac:dyDescent="0.6">
      <c r="B57" s="74">
        <v>12</v>
      </c>
      <c r="C57" s="32" t="s">
        <v>20</v>
      </c>
      <c r="D57" s="131">
        <v>17168.810000000001</v>
      </c>
      <c r="E57" s="132">
        <v>19941.43</v>
      </c>
      <c r="F57" s="131">
        <v>18098.88</v>
      </c>
      <c r="G57" s="131">
        <v>18451.080000000002</v>
      </c>
      <c r="H57" s="109">
        <v>18958.130809999999</v>
      </c>
      <c r="I57" s="109">
        <v>26300.07</v>
      </c>
      <c r="J57" s="37">
        <v>22504.21</v>
      </c>
      <c r="K57" s="37">
        <v>21566.2</v>
      </c>
      <c r="L57" s="37">
        <v>24776.51</v>
      </c>
      <c r="M57" s="37"/>
      <c r="N57" s="16"/>
      <c r="O57" s="50">
        <v>9.9654004503962224</v>
      </c>
      <c r="P57" s="51">
        <f t="shared" si="38"/>
        <v>16.149168171818552</v>
      </c>
      <c r="Q57" s="51">
        <f t="shared" si="38"/>
        <v>-9.2398087800122592</v>
      </c>
      <c r="R57" s="51">
        <f t="shared" si="38"/>
        <v>1.9459767676232032</v>
      </c>
      <c r="S57" s="52">
        <f t="shared" si="38"/>
        <v>2.7480820092915748</v>
      </c>
      <c r="T57" s="52">
        <f t="shared" si="38"/>
        <v>38.727125915426683</v>
      </c>
      <c r="U57" s="52">
        <f t="shared" si="38"/>
        <v>-14.432889342119626</v>
      </c>
      <c r="V57" s="52">
        <f t="shared" si="38"/>
        <v>-4.168153425514598</v>
      </c>
      <c r="W57" s="52">
        <f t="shared" si="38"/>
        <v>14.885839879070017</v>
      </c>
      <c r="X57" s="52"/>
      <c r="Y57" s="52"/>
      <c r="Z57" s="53">
        <f t="shared" si="25"/>
        <v>22092.700135000003</v>
      </c>
      <c r="AA57" s="53">
        <f t="shared" si="26"/>
        <v>6.9205426141913717</v>
      </c>
      <c r="AB57" s="54">
        <f t="shared" si="27"/>
        <v>-100</v>
      </c>
      <c r="AC57" s="43"/>
      <c r="AD57" s="55" t="str">
        <f t="shared" si="28"/>
        <v>18,451.1 (1.9%)</v>
      </c>
      <c r="AE57" s="56" t="str">
        <f t="shared" si="29"/>
        <v>18,958.1 (2.7%)</v>
      </c>
      <c r="AF57" s="56" t="str">
        <f t="shared" si="29"/>
        <v>26,300.1 (38.7%)</v>
      </c>
      <c r="AG57" s="56" t="str">
        <f t="shared" si="29"/>
        <v>22,504.2 (-14.4%)</v>
      </c>
      <c r="AH57" s="56" t="str">
        <f t="shared" si="29"/>
        <v>21,566.2 (-4.2%)</v>
      </c>
      <c r="AI57" s="56" t="str">
        <f t="shared" si="29"/>
        <v>24,776.5 (14.9%)</v>
      </c>
      <c r="AJ57" s="56" t="str">
        <f t="shared" si="29"/>
        <v>0.0 (0.0%)</v>
      </c>
    </row>
    <row r="58" spans="1:36" ht="11.1" customHeight="1" x14ac:dyDescent="0.6">
      <c r="A58" s="73"/>
      <c r="B58" s="74"/>
      <c r="C58" s="75" t="s">
        <v>21</v>
      </c>
      <c r="D58" s="62">
        <f t="shared" ref="D58:L58" si="45">+D53+D55+D57</f>
        <v>51973.709999999992</v>
      </c>
      <c r="E58" s="62">
        <f t="shared" si="45"/>
        <v>59302.1</v>
      </c>
      <c r="F58" s="62">
        <f t="shared" si="45"/>
        <v>62171.25</v>
      </c>
      <c r="G58" s="62">
        <f t="shared" si="45"/>
        <v>57747.070000000007</v>
      </c>
      <c r="H58" s="77">
        <f t="shared" si="45"/>
        <v>54905.711483000006</v>
      </c>
      <c r="I58" s="77">
        <f t="shared" si="45"/>
        <v>71543.16</v>
      </c>
      <c r="J58" s="77">
        <f t="shared" si="45"/>
        <v>68155.320000000007</v>
      </c>
      <c r="K58" s="77">
        <f t="shared" si="45"/>
        <v>71351.039999999994</v>
      </c>
      <c r="L58" s="77">
        <f t="shared" si="45"/>
        <v>78625.440602274597</v>
      </c>
      <c r="M58" s="77"/>
      <c r="N58" s="78"/>
      <c r="O58" s="64">
        <v>6.1862292196206203</v>
      </c>
      <c r="P58" s="65">
        <f t="shared" si="38"/>
        <v>14.100186421173344</v>
      </c>
      <c r="Q58" s="65">
        <f t="shared" si="38"/>
        <v>4.8381929139102997</v>
      </c>
      <c r="R58" s="65">
        <f t="shared" si="38"/>
        <v>-7.1161187848080782</v>
      </c>
      <c r="S58" s="79">
        <f t="shared" si="38"/>
        <v>-4.9203509667243743</v>
      </c>
      <c r="T58" s="79">
        <f t="shared" si="38"/>
        <v>30.301853974064819</v>
      </c>
      <c r="U58" s="79">
        <f t="shared" si="38"/>
        <v>-4.7353793150875623</v>
      </c>
      <c r="V58" s="79">
        <f t="shared" si="38"/>
        <v>4.6888782856569167</v>
      </c>
      <c r="W58" s="79">
        <f t="shared" si="38"/>
        <v>10.195227150542729</v>
      </c>
      <c r="X58" s="79"/>
      <c r="Y58" s="79"/>
      <c r="Z58" s="80">
        <f t="shared" si="25"/>
        <v>67054.6236808791</v>
      </c>
      <c r="AA58" s="80">
        <f t="shared" si="26"/>
        <v>9.392208958418923</v>
      </c>
      <c r="AB58" s="81">
        <f t="shared" si="27"/>
        <v>-100</v>
      </c>
      <c r="AC58" s="43"/>
      <c r="AD58" s="82" t="str">
        <f t="shared" si="28"/>
        <v>57,747.1 (-7.1%)</v>
      </c>
      <c r="AE58" s="83" t="str">
        <f t="shared" si="29"/>
        <v>54,905.7 (-4.9%)</v>
      </c>
      <c r="AF58" s="83" t="str">
        <f t="shared" si="29"/>
        <v>71,543.2 (30.3%)</v>
      </c>
      <c r="AG58" s="83" t="str">
        <f t="shared" si="29"/>
        <v>68,155.3 (-4.7%)</v>
      </c>
      <c r="AH58" s="83" t="str">
        <f t="shared" si="29"/>
        <v>71,351.0 (4.7%)</v>
      </c>
      <c r="AI58" s="83" t="str">
        <f t="shared" si="29"/>
        <v>78,625.4 (10.2%)</v>
      </c>
      <c r="AJ58" s="83" t="str">
        <f t="shared" si="29"/>
        <v>0.0 (0.0%)</v>
      </c>
    </row>
    <row r="59" spans="1:36" ht="11.1" customHeight="1" x14ac:dyDescent="0.6">
      <c r="A59" s="73"/>
      <c r="B59" s="74"/>
      <c r="C59" s="75" t="s">
        <v>22</v>
      </c>
      <c r="D59" s="136">
        <f t="shared" ref="D59:L59" si="46">+D58+D51</f>
        <v>101513.37999999999</v>
      </c>
      <c r="E59" s="136">
        <f t="shared" si="46"/>
        <v>115680.09</v>
      </c>
      <c r="F59" s="136">
        <f t="shared" si="46"/>
        <v>126239.63</v>
      </c>
      <c r="G59" s="136">
        <f t="shared" si="46"/>
        <v>117648.64000000001</v>
      </c>
      <c r="H59" s="112">
        <f t="shared" si="46"/>
        <v>103188.689786</v>
      </c>
      <c r="I59" s="112">
        <f t="shared" si="46"/>
        <v>138835.10999999999</v>
      </c>
      <c r="J59" s="112">
        <f t="shared" si="46"/>
        <v>148176.29</v>
      </c>
      <c r="K59" s="112">
        <f t="shared" si="46"/>
        <v>142387.51999999999</v>
      </c>
      <c r="L59" s="112">
        <f t="shared" si="46"/>
        <v>157225.64522889961</v>
      </c>
      <c r="M59" s="112"/>
      <c r="N59" s="78"/>
      <c r="O59" s="64">
        <v>2.1594568369280864</v>
      </c>
      <c r="P59" s="65">
        <f t="shared" si="38"/>
        <v>13.955510101230018</v>
      </c>
      <c r="Q59" s="65">
        <f t="shared" si="38"/>
        <v>9.1282259548726152</v>
      </c>
      <c r="R59" s="65">
        <f t="shared" si="38"/>
        <v>-6.8053035326545164</v>
      </c>
      <c r="S59" s="79">
        <f t="shared" si="38"/>
        <v>-12.290792493648894</v>
      </c>
      <c r="T59" s="79">
        <f t="shared" si="38"/>
        <v>34.544890809182725</v>
      </c>
      <c r="U59" s="79">
        <f t="shared" si="38"/>
        <v>6.7282548340978243</v>
      </c>
      <c r="V59" s="79">
        <f t="shared" si="38"/>
        <v>-3.9066776472808318</v>
      </c>
      <c r="W59" s="79">
        <f t="shared" si="38"/>
        <v>10.420945058176191</v>
      </c>
      <c r="X59" s="79"/>
      <c r="Y59" s="79"/>
      <c r="Z59" s="80">
        <f t="shared" si="25"/>
        <v>134576.98250248327</v>
      </c>
      <c r="AA59" s="80">
        <f t="shared" si="26"/>
        <v>11.102241734630391</v>
      </c>
      <c r="AB59" s="81">
        <f t="shared" si="27"/>
        <v>-100</v>
      </c>
      <c r="AC59" s="43"/>
      <c r="AD59" s="113" t="str">
        <f t="shared" si="28"/>
        <v>117,648.6 (-6.8%)</v>
      </c>
      <c r="AE59" s="83" t="str">
        <f t="shared" si="29"/>
        <v>103,188.7 (-12.3%)</v>
      </c>
      <c r="AF59" s="83" t="str">
        <f t="shared" si="29"/>
        <v>138,835.1 (34.5%)</v>
      </c>
      <c r="AG59" s="83" t="str">
        <f t="shared" si="29"/>
        <v>148,176.3 (6.7%)</v>
      </c>
      <c r="AH59" s="83" t="str">
        <f t="shared" si="29"/>
        <v>142,387.5 (-3.9%)</v>
      </c>
      <c r="AI59" s="83" t="str">
        <f t="shared" si="29"/>
        <v>157,225.6 (10.4%)</v>
      </c>
      <c r="AJ59" s="83" t="str">
        <f t="shared" si="29"/>
        <v>0.0 (0.0%)</v>
      </c>
    </row>
    <row r="60" spans="1:36" ht="11.1" customHeight="1" x14ac:dyDescent="0.6">
      <c r="A60" s="73"/>
      <c r="C60" s="114" t="s">
        <v>23</v>
      </c>
      <c r="D60" s="137">
        <f t="shared" ref="D60:L60" si="47">+D45+D51+D58</f>
        <v>194198.03</v>
      </c>
      <c r="E60" s="137">
        <f t="shared" si="47"/>
        <v>221518.83000000002</v>
      </c>
      <c r="F60" s="137">
        <v>248201</v>
      </c>
      <c r="G60" s="137">
        <f t="shared" si="47"/>
        <v>236259.87</v>
      </c>
      <c r="H60" s="117">
        <f t="shared" si="47"/>
        <v>206156.37951400003</v>
      </c>
      <c r="I60" s="117">
        <f t="shared" si="47"/>
        <v>267342.71999999997</v>
      </c>
      <c r="J60" s="117">
        <f t="shared" si="47"/>
        <v>301029.83999999997</v>
      </c>
      <c r="K60" s="117">
        <f t="shared" si="47"/>
        <v>288509.40999999997</v>
      </c>
      <c r="L60" s="117">
        <f t="shared" si="47"/>
        <v>306809.81742010743</v>
      </c>
      <c r="M60" s="117"/>
      <c r="N60" s="78"/>
      <c r="O60" s="118">
        <v>-4.1721320851042965</v>
      </c>
      <c r="P60" s="119">
        <f>((E60/D60)-1)*100</f>
        <v>14.068525823871658</v>
      </c>
      <c r="Q60" s="119">
        <v>12.1</v>
      </c>
      <c r="R60" s="119">
        <f>((G60/F60)-1)*100</f>
        <v>-4.8110724775484393</v>
      </c>
      <c r="S60" s="120">
        <f t="shared" si="38"/>
        <v>-12.741685875811227</v>
      </c>
      <c r="T60" s="120">
        <f t="shared" si="38"/>
        <v>29.679576557486453</v>
      </c>
      <c r="U60" s="120">
        <f t="shared" si="38"/>
        <v>12.600724642885353</v>
      </c>
      <c r="V60" s="120">
        <f t="shared" si="38"/>
        <v>-4.1591989684477753</v>
      </c>
      <c r="W60" s="120">
        <f t="shared" si="38"/>
        <v>6.3430885738206877</v>
      </c>
      <c r="X60" s="120"/>
      <c r="Y60" s="120"/>
      <c r="Z60" s="121">
        <f t="shared" si="25"/>
        <v>267684.67282235128</v>
      </c>
      <c r="AA60" s="121">
        <f t="shared" si="26"/>
        <v>10.450609912864905</v>
      </c>
      <c r="AB60" s="122">
        <f t="shared" si="27"/>
        <v>-100</v>
      </c>
      <c r="AC60" s="123"/>
      <c r="AD60" s="124" t="str">
        <f t="shared" si="28"/>
        <v>236,259.9 (-4.8%)</v>
      </c>
      <c r="AE60" s="125" t="str">
        <f t="shared" si="29"/>
        <v>206,156.4 (-12.7%)</v>
      </c>
      <c r="AF60" s="125" t="str">
        <f t="shared" si="29"/>
        <v>267,342.7 (29.7%)</v>
      </c>
      <c r="AG60" s="125" t="str">
        <f t="shared" si="29"/>
        <v>301,029.8 (12.6%)</v>
      </c>
      <c r="AH60" s="125" t="str">
        <f t="shared" si="29"/>
        <v>288,509.4 (-4.2%)</v>
      </c>
      <c r="AI60" s="125" t="str">
        <f t="shared" si="29"/>
        <v>306,809.8 (6.3%)</v>
      </c>
      <c r="AJ60" s="125" t="str">
        <f t="shared" si="29"/>
        <v>0.0 (0.0%)</v>
      </c>
    </row>
    <row r="61" spans="1:36" s="16" customFormat="1" ht="14.1" customHeight="1" x14ac:dyDescent="0.3">
      <c r="A61" s="6"/>
      <c r="B61" s="22"/>
      <c r="C61" s="1" t="s">
        <v>25</v>
      </c>
      <c r="D61" s="8"/>
      <c r="E61" s="8"/>
      <c r="F61" s="8"/>
      <c r="G61" s="8"/>
      <c r="H61" s="1"/>
      <c r="I61" s="1"/>
      <c r="J61" s="1"/>
      <c r="K61" s="1"/>
      <c r="L61" s="1"/>
      <c r="M61" s="1"/>
      <c r="N61" s="1"/>
      <c r="O61" s="8"/>
      <c r="P61" s="8"/>
      <c r="Q61" s="11"/>
      <c r="R61" s="11"/>
      <c r="S61" s="2"/>
      <c r="T61" s="2"/>
      <c r="U61" s="2"/>
      <c r="V61" s="2"/>
      <c r="W61" s="2"/>
      <c r="X61" s="3"/>
      <c r="Y61" s="12"/>
      <c r="Z61" s="1"/>
      <c r="AA61" s="13"/>
      <c r="AB61" s="13"/>
      <c r="AC61" s="13"/>
      <c r="AD61" s="14"/>
      <c r="AE61" s="15"/>
      <c r="AF61" s="15"/>
      <c r="AG61" s="15"/>
      <c r="AH61" s="15"/>
      <c r="AI61" s="15"/>
      <c r="AJ61" s="15"/>
    </row>
    <row r="62" spans="1:36" s="21" customFormat="1" ht="14.1" customHeight="1" x14ac:dyDescent="0.3">
      <c r="A62" s="6"/>
      <c r="B62" s="22"/>
      <c r="C62" s="1" t="s">
        <v>1</v>
      </c>
      <c r="D62" s="8"/>
      <c r="E62" s="8"/>
      <c r="F62" s="8"/>
      <c r="G62" s="8"/>
      <c r="H62" s="1"/>
      <c r="I62" s="1"/>
      <c r="J62" s="1"/>
      <c r="K62" s="1"/>
      <c r="L62" s="1"/>
      <c r="M62" s="1"/>
      <c r="N62" s="1"/>
      <c r="O62" s="8"/>
      <c r="P62" s="8"/>
      <c r="Q62" s="11"/>
      <c r="R62" s="11"/>
      <c r="S62" s="2"/>
      <c r="T62" s="2"/>
      <c r="U62" s="2"/>
      <c r="V62" s="2"/>
      <c r="W62" s="2"/>
      <c r="X62" s="3"/>
      <c r="Y62" s="20"/>
      <c r="Z62" s="1"/>
      <c r="AA62" s="20"/>
      <c r="AB62" s="20"/>
      <c r="AC62" s="20"/>
      <c r="AD62" s="14"/>
      <c r="AE62" s="15"/>
      <c r="AF62" s="15"/>
      <c r="AG62" s="15"/>
      <c r="AH62" s="15"/>
      <c r="AI62" s="15"/>
      <c r="AJ62" s="15"/>
    </row>
    <row r="63" spans="1:36" ht="11.1" customHeight="1" x14ac:dyDescent="0.6">
      <c r="C63" s="23"/>
      <c r="D63" s="24">
        <v>2559</v>
      </c>
      <c r="E63" s="24">
        <v>2560</v>
      </c>
      <c r="F63" s="24">
        <v>2561</v>
      </c>
      <c r="G63" s="24">
        <v>2562</v>
      </c>
      <c r="H63" s="25">
        <v>2563</v>
      </c>
      <c r="I63" s="25">
        <v>2564</v>
      </c>
      <c r="J63" s="26">
        <v>2565</v>
      </c>
      <c r="K63" s="26">
        <v>2566</v>
      </c>
      <c r="L63" s="26">
        <v>2567</v>
      </c>
      <c r="M63" s="26">
        <v>2568</v>
      </c>
      <c r="N63" s="27"/>
      <c r="O63" s="138"/>
      <c r="P63" s="139"/>
      <c r="Q63" s="139"/>
      <c r="S63" s="140"/>
      <c r="Y63" s="141"/>
      <c r="Z63" s="1"/>
      <c r="AJ63" s="15"/>
    </row>
    <row r="64" spans="1:36" ht="11.1" customHeight="1" x14ac:dyDescent="0.6">
      <c r="B64" s="22">
        <v>1</v>
      </c>
      <c r="C64" s="32" t="s">
        <v>2</v>
      </c>
      <c r="D64" s="33">
        <f t="shared" ref="D64:M79" si="48">+D4-D34</f>
        <v>205.30000000000109</v>
      </c>
      <c r="E64" s="33">
        <f t="shared" si="48"/>
        <v>854.29000000000087</v>
      </c>
      <c r="F64" s="33">
        <f t="shared" si="48"/>
        <v>-19.869999999998981</v>
      </c>
      <c r="G64" s="33">
        <f t="shared" si="48"/>
        <v>-4000.4200000000019</v>
      </c>
      <c r="H64" s="35">
        <f t="shared" si="48"/>
        <v>-1338.262920000001</v>
      </c>
      <c r="I64" s="35">
        <f t="shared" si="48"/>
        <v>30.630000000001019</v>
      </c>
      <c r="J64" s="35">
        <f t="shared" si="48"/>
        <v>-1930.3400000000001</v>
      </c>
      <c r="K64" s="130">
        <f t="shared" si="48"/>
        <v>-4154.619999999999</v>
      </c>
      <c r="L64" s="35">
        <f t="shared" si="48"/>
        <v>-2913.8460580028004</v>
      </c>
      <c r="M64" s="35">
        <f>+M4-M34</f>
        <v>-1880.2099999999991</v>
      </c>
      <c r="N64" s="16"/>
      <c r="O64" s="143"/>
      <c r="P64" s="139"/>
      <c r="Q64" s="139"/>
      <c r="Y64" s="141"/>
      <c r="Z64" s="1"/>
      <c r="AJ64" s="15"/>
    </row>
    <row r="65" spans="1:17" ht="11.1" customHeight="1" x14ac:dyDescent="0.6">
      <c r="B65" s="22">
        <v>2</v>
      </c>
      <c r="C65" s="32" t="s">
        <v>3</v>
      </c>
      <c r="D65" s="47">
        <f t="shared" si="48"/>
        <v>4974.1399999999994</v>
      </c>
      <c r="E65" s="47">
        <f t="shared" si="48"/>
        <v>1680.0999999999985</v>
      </c>
      <c r="F65" s="47">
        <f t="shared" si="48"/>
        <v>971.61000000000058</v>
      </c>
      <c r="G65" s="47">
        <f t="shared" si="48"/>
        <v>4116.0599999999977</v>
      </c>
      <c r="H65" s="49">
        <f t="shared" si="48"/>
        <v>4214.006100999999</v>
      </c>
      <c r="I65" s="49">
        <f t="shared" si="48"/>
        <v>211.41999999999825</v>
      </c>
      <c r="J65" s="49">
        <f t="shared" si="48"/>
        <v>267.62000000000262</v>
      </c>
      <c r="K65" s="109">
        <f t="shared" si="48"/>
        <v>-623.20999999999913</v>
      </c>
      <c r="L65" s="49">
        <f t="shared" si="48"/>
        <v>-358.93618198720287</v>
      </c>
      <c r="M65" s="49">
        <f t="shared" si="48"/>
        <v>1988.2501813234994</v>
      </c>
      <c r="N65" s="16"/>
      <c r="O65" s="144"/>
      <c r="P65" s="139"/>
      <c r="Q65" s="139"/>
    </row>
    <row r="66" spans="1:17" s="72" customFormat="1" ht="11.1" hidden="1" customHeight="1" x14ac:dyDescent="0.6">
      <c r="A66" s="57">
        <v>2</v>
      </c>
      <c r="B66" s="58"/>
      <c r="C66" s="59" t="s">
        <v>31</v>
      </c>
      <c r="D66" s="47">
        <f t="shared" si="48"/>
        <v>5179.4400000000023</v>
      </c>
      <c r="E66" s="47">
        <f t="shared" si="48"/>
        <v>2534.3899999999994</v>
      </c>
      <c r="F66" s="60">
        <f t="shared" si="48"/>
        <v>951.73999999999796</v>
      </c>
      <c r="G66" s="60">
        <f t="shared" si="48"/>
        <v>115.63999999999942</v>
      </c>
      <c r="H66" s="60">
        <f t="shared" si="48"/>
        <v>2875.743180999998</v>
      </c>
      <c r="I66" s="60">
        <f t="shared" si="48"/>
        <v>242.04999999999563</v>
      </c>
      <c r="J66" s="60">
        <f t="shared" si="48"/>
        <v>-1662.7200000000012</v>
      </c>
      <c r="K66" s="62">
        <v>-5763.1</v>
      </c>
      <c r="L66" s="60">
        <f t="shared" si="48"/>
        <v>-3272.7822399900033</v>
      </c>
      <c r="M66" s="60">
        <f t="shared" si="48"/>
        <v>108.04018132349302</v>
      </c>
      <c r="N66" s="63"/>
      <c r="O66" s="146"/>
      <c r="P66" s="139"/>
      <c r="Q66" s="139"/>
    </row>
    <row r="67" spans="1:17" ht="11.1" customHeight="1" x14ac:dyDescent="0.6">
      <c r="B67" s="22">
        <v>3</v>
      </c>
      <c r="C67" s="32" t="s">
        <v>6</v>
      </c>
      <c r="D67" s="47">
        <f t="shared" si="48"/>
        <v>3009.9199999999983</v>
      </c>
      <c r="E67" s="47">
        <f t="shared" si="48"/>
        <v>1804.0400000000009</v>
      </c>
      <c r="F67" s="47">
        <f t="shared" si="48"/>
        <v>1607.4599999999991</v>
      </c>
      <c r="G67" s="47">
        <f t="shared" si="48"/>
        <v>2096.0599999999977</v>
      </c>
      <c r="H67" s="49">
        <f t="shared" si="48"/>
        <v>1770.9348379999974</v>
      </c>
      <c r="I67" s="49">
        <f t="shared" si="48"/>
        <v>920.2599999999984</v>
      </c>
      <c r="J67" s="49">
        <f t="shared" si="48"/>
        <v>2066.7000000000007</v>
      </c>
      <c r="K67" s="109">
        <f t="shared" si="48"/>
        <v>3289.380000000001</v>
      </c>
      <c r="L67" s="49">
        <f t="shared" si="48"/>
        <v>-861.2911361039005</v>
      </c>
      <c r="M67" s="49">
        <f t="shared" si="48"/>
        <v>972.96128066569872</v>
      </c>
      <c r="N67" s="16"/>
      <c r="O67" s="146"/>
      <c r="P67" s="144"/>
      <c r="Q67" s="139"/>
    </row>
    <row r="68" spans="1:17" ht="11.1" customHeight="1" x14ac:dyDescent="0.6">
      <c r="A68" s="73"/>
      <c r="B68" s="74"/>
      <c r="C68" s="75" t="s">
        <v>7</v>
      </c>
      <c r="D68" s="60">
        <f t="shared" ref="D68" si="49">+D64+D65+D67</f>
        <v>8189.3599999999988</v>
      </c>
      <c r="E68" s="60">
        <f t="shared" si="48"/>
        <v>4338.43</v>
      </c>
      <c r="F68" s="60">
        <f t="shared" si="48"/>
        <v>2559.1999999999971</v>
      </c>
      <c r="G68" s="60">
        <f t="shared" si="48"/>
        <v>2211.6999999999971</v>
      </c>
      <c r="H68" s="76">
        <f t="shared" si="48"/>
        <v>4646.6780189999918</v>
      </c>
      <c r="I68" s="76">
        <f t="shared" si="48"/>
        <v>1162.3099999999904</v>
      </c>
      <c r="J68" s="76">
        <f t="shared" si="48"/>
        <v>403.97999999999593</v>
      </c>
      <c r="K68" s="77">
        <f t="shared" si="48"/>
        <v>-1488.4499999999971</v>
      </c>
      <c r="L68" s="76">
        <f t="shared" si="48"/>
        <v>-4134.0733760939038</v>
      </c>
      <c r="M68" s="76">
        <f t="shared" si="48"/>
        <v>1081.0014619891881</v>
      </c>
      <c r="N68" s="78"/>
      <c r="O68" s="146"/>
      <c r="P68" s="144"/>
      <c r="Q68" s="139"/>
    </row>
    <row r="69" spans="1:17" ht="11.1" customHeight="1" x14ac:dyDescent="0.6">
      <c r="B69" s="22">
        <v>4</v>
      </c>
      <c r="C69" s="32" t="s">
        <v>8</v>
      </c>
      <c r="D69" s="47">
        <f>+D9-D39</f>
        <v>780.78000000000065</v>
      </c>
      <c r="E69" s="47">
        <f t="shared" si="48"/>
        <v>181.98999999999796</v>
      </c>
      <c r="F69" s="47">
        <f t="shared" si="48"/>
        <v>-1077.8400000000001</v>
      </c>
      <c r="G69" s="47">
        <f t="shared" si="48"/>
        <v>-1346.7700000000004</v>
      </c>
      <c r="H69" s="49">
        <f t="shared" si="48"/>
        <v>2575.4829040000004</v>
      </c>
      <c r="I69" s="49">
        <f t="shared" si="48"/>
        <v>469.65999999999985</v>
      </c>
      <c r="J69" s="49">
        <f t="shared" si="48"/>
        <v>-1467.8499999999985</v>
      </c>
      <c r="K69" s="109">
        <f t="shared" si="48"/>
        <v>-1181.1100000000006</v>
      </c>
      <c r="L69" s="49">
        <f t="shared" si="48"/>
        <v>-1677.7224132318006</v>
      </c>
      <c r="M69" s="49">
        <f t="shared" si="48"/>
        <v>-3321.3362235501991</v>
      </c>
      <c r="N69" s="16"/>
      <c r="O69" s="146"/>
      <c r="P69" s="144"/>
      <c r="Q69" s="139"/>
    </row>
    <row r="70" spans="1:17" s="72" customFormat="1" ht="11.1" hidden="1" customHeight="1" x14ac:dyDescent="0.6">
      <c r="A70" s="57">
        <v>4</v>
      </c>
      <c r="B70" s="84"/>
      <c r="C70" s="59" t="s">
        <v>32</v>
      </c>
      <c r="D70" s="60">
        <f t="shared" ref="D70:E70" si="50">+D68+D69</f>
        <v>8970.14</v>
      </c>
      <c r="E70" s="60">
        <f t="shared" si="50"/>
        <v>4520.4199999999983</v>
      </c>
      <c r="F70" s="60">
        <f t="shared" si="48"/>
        <v>1481.3600000000006</v>
      </c>
      <c r="G70" s="60">
        <f t="shared" si="48"/>
        <v>864.92999999999302</v>
      </c>
      <c r="H70" s="60">
        <f t="shared" si="48"/>
        <v>7222.1609229999885</v>
      </c>
      <c r="I70" s="60">
        <f t="shared" si="48"/>
        <v>1631.9699999999866</v>
      </c>
      <c r="J70" s="60">
        <f t="shared" si="48"/>
        <v>-1063.8699999999953</v>
      </c>
      <c r="K70" s="62">
        <f t="shared" si="48"/>
        <v>-2669.5599999999977</v>
      </c>
      <c r="L70" s="60">
        <f t="shared" si="48"/>
        <v>-5811.7957893257117</v>
      </c>
      <c r="M70" s="60">
        <f>+M10-M40</f>
        <v>-2240.334761561011</v>
      </c>
      <c r="N70" s="63"/>
      <c r="O70" s="146"/>
      <c r="P70" s="139"/>
      <c r="Q70" s="139"/>
    </row>
    <row r="71" spans="1:17" ht="11.1" customHeight="1" x14ac:dyDescent="0.6">
      <c r="B71" s="22">
        <v>5</v>
      </c>
      <c r="C71" s="32" t="s">
        <v>9</v>
      </c>
      <c r="D71" s="47">
        <f t="shared" ref="D71:L86" si="51">+D11-D41</f>
        <v>1642.3400000000001</v>
      </c>
      <c r="E71" s="47">
        <f t="shared" si="51"/>
        <v>1127.4099999999999</v>
      </c>
      <c r="F71" s="47">
        <f t="shared" si="48"/>
        <v>1427.2200000000012</v>
      </c>
      <c r="G71" s="47">
        <f t="shared" si="48"/>
        <v>296.18000000000029</v>
      </c>
      <c r="H71" s="49">
        <f t="shared" si="48"/>
        <v>2672.5487830000002</v>
      </c>
      <c r="I71" s="49">
        <f t="shared" si="48"/>
        <v>1034.5499999999993</v>
      </c>
      <c r="J71" s="49">
        <f t="shared" si="48"/>
        <v>-1518.7700000000004</v>
      </c>
      <c r="K71" s="109">
        <f t="shared" si="48"/>
        <v>-1440.3700000000026</v>
      </c>
      <c r="L71" s="49">
        <f t="shared" si="48"/>
        <v>856.92854865279878</v>
      </c>
      <c r="M71" s="49">
        <f t="shared" si="48"/>
        <v>1116.4363321415003</v>
      </c>
      <c r="N71" s="78"/>
      <c r="O71" s="146"/>
      <c r="P71" s="139"/>
      <c r="Q71" s="139"/>
    </row>
    <row r="72" spans="1:17" s="72" customFormat="1" ht="11.1" customHeight="1" x14ac:dyDescent="0.6">
      <c r="A72" s="57">
        <v>5</v>
      </c>
      <c r="B72" s="84"/>
      <c r="C72" s="59" t="s">
        <v>10</v>
      </c>
      <c r="D72" s="60">
        <f t="shared" si="51"/>
        <v>10612.479999999996</v>
      </c>
      <c r="E72" s="60">
        <f t="shared" si="51"/>
        <v>5647.8299999999726</v>
      </c>
      <c r="F72" s="60">
        <f t="shared" si="48"/>
        <v>2908.5800000000163</v>
      </c>
      <c r="G72" s="60">
        <f t="shared" si="48"/>
        <v>1161.1100000000006</v>
      </c>
      <c r="H72" s="60">
        <f t="shared" si="48"/>
        <v>9894.7097059999942</v>
      </c>
      <c r="I72" s="60">
        <f t="shared" si="48"/>
        <v>2666.5199999999895</v>
      </c>
      <c r="J72" s="60">
        <f t="shared" si="48"/>
        <v>-2582.6399999999994</v>
      </c>
      <c r="K72" s="62">
        <f t="shared" si="48"/>
        <v>-4109.9300000000076</v>
      </c>
      <c r="L72" s="60">
        <f t="shared" si="48"/>
        <v>-4954.8672406729165</v>
      </c>
      <c r="M72" s="60">
        <f t="shared" si="48"/>
        <v>-1123.8984294194961</v>
      </c>
      <c r="N72" s="63"/>
      <c r="O72" s="143"/>
      <c r="P72" s="139"/>
      <c r="Q72" s="139"/>
    </row>
    <row r="73" spans="1:17" ht="11.1" customHeight="1" x14ac:dyDescent="0.6">
      <c r="B73" s="22">
        <v>6</v>
      </c>
      <c r="C73" s="32" t="s">
        <v>11</v>
      </c>
      <c r="D73" s="47">
        <f t="shared" si="51"/>
        <v>2005.8400000000001</v>
      </c>
      <c r="E73" s="47">
        <f t="shared" si="51"/>
        <v>1904.9099999999999</v>
      </c>
      <c r="F73" s="47">
        <f t="shared" si="48"/>
        <v>1784.8500000000022</v>
      </c>
      <c r="G73" s="47">
        <f t="shared" si="48"/>
        <v>3301.16</v>
      </c>
      <c r="H73" s="49">
        <f t="shared" si="48"/>
        <v>1679.5648329999985</v>
      </c>
      <c r="I73" s="49">
        <f t="shared" si="48"/>
        <v>1180.5699999999997</v>
      </c>
      <c r="J73" s="49">
        <f t="shared" si="48"/>
        <v>-1078.3600000000006</v>
      </c>
      <c r="K73" s="109">
        <f t="shared" si="48"/>
        <v>372.02999999999884</v>
      </c>
      <c r="L73" s="109">
        <f t="shared" si="48"/>
        <v>418.00504946509682</v>
      </c>
      <c r="M73" s="109"/>
      <c r="N73" s="16"/>
      <c r="O73" s="146"/>
      <c r="P73" s="139"/>
      <c r="Q73" s="139"/>
    </row>
    <row r="74" spans="1:17" ht="11.1" customHeight="1" x14ac:dyDescent="0.6">
      <c r="A74" s="73"/>
      <c r="C74" s="75" t="s">
        <v>12</v>
      </c>
      <c r="D74" s="60">
        <f t="shared" si="51"/>
        <v>4428.9599999999991</v>
      </c>
      <c r="E74" s="60">
        <f t="shared" si="51"/>
        <v>3214.3099999999977</v>
      </c>
      <c r="F74" s="60">
        <f t="shared" si="48"/>
        <v>2134.2300000000032</v>
      </c>
      <c r="G74" s="60">
        <f t="shared" si="48"/>
        <v>2250.5699999999997</v>
      </c>
      <c r="H74" s="76">
        <f t="shared" si="48"/>
        <v>6927.5965199999991</v>
      </c>
      <c r="I74" s="76">
        <f t="shared" si="48"/>
        <v>2684.7799999999988</v>
      </c>
      <c r="J74" s="76">
        <f t="shared" si="48"/>
        <v>-4064.9799999999959</v>
      </c>
      <c r="K74" s="77">
        <f t="shared" si="48"/>
        <v>-2249.4499999999971</v>
      </c>
      <c r="L74" s="77">
        <f t="shared" si="48"/>
        <v>-402.788815113905</v>
      </c>
      <c r="M74" s="77"/>
      <c r="N74" s="78"/>
      <c r="O74" s="146"/>
      <c r="P74" s="139"/>
      <c r="Q74" s="139"/>
    </row>
    <row r="75" spans="1:17" ht="11.1" customHeight="1" x14ac:dyDescent="0.6">
      <c r="A75" s="73"/>
      <c r="C75" s="75" t="s">
        <v>13</v>
      </c>
      <c r="D75" s="60">
        <f t="shared" si="51"/>
        <v>12618.320000000007</v>
      </c>
      <c r="E75" s="60">
        <f t="shared" si="51"/>
        <v>7552.7399999999616</v>
      </c>
      <c r="F75" s="60">
        <f t="shared" si="48"/>
        <v>4693.4300000000221</v>
      </c>
      <c r="G75" s="60">
        <f t="shared" si="48"/>
        <v>4462.2700000000041</v>
      </c>
      <c r="H75" s="76">
        <f t="shared" si="48"/>
        <v>11574.274538999991</v>
      </c>
      <c r="I75" s="76">
        <f t="shared" si="48"/>
        <v>3847.0899999999965</v>
      </c>
      <c r="J75" s="76">
        <f t="shared" si="48"/>
        <v>-3661</v>
      </c>
      <c r="K75" s="77">
        <f t="shared" si="48"/>
        <v>-3737.9000000000233</v>
      </c>
      <c r="L75" s="77">
        <f t="shared" si="48"/>
        <v>-4536.8621912078233</v>
      </c>
      <c r="M75" s="77"/>
      <c r="N75" s="78"/>
      <c r="O75" s="146"/>
      <c r="P75" s="139"/>
      <c r="Q75" s="139"/>
    </row>
    <row r="76" spans="1:17" ht="11.1" customHeight="1" x14ac:dyDescent="0.6">
      <c r="B76" s="22">
        <v>7</v>
      </c>
      <c r="C76" s="32" t="s">
        <v>14</v>
      </c>
      <c r="D76" s="47">
        <f t="shared" si="51"/>
        <v>990.09000000000196</v>
      </c>
      <c r="E76" s="47">
        <f t="shared" si="51"/>
        <v>-81.469999999997526</v>
      </c>
      <c r="F76" s="47">
        <f t="shared" si="48"/>
        <v>-413.98999999999796</v>
      </c>
      <c r="G76" s="47">
        <f t="shared" si="48"/>
        <v>210.80000000000291</v>
      </c>
      <c r="H76" s="49">
        <f t="shared" si="48"/>
        <v>3439.3156899999994</v>
      </c>
      <c r="I76" s="49">
        <f t="shared" si="48"/>
        <v>616.45999999999913</v>
      </c>
      <c r="J76" s="49">
        <f t="shared" si="48"/>
        <v>-3502.9599999999991</v>
      </c>
      <c r="K76" s="109">
        <f t="shared" si="48"/>
        <v>-1634.7999999999993</v>
      </c>
      <c r="L76" s="109">
        <f t="shared" si="48"/>
        <v>-1373.2400000000016</v>
      </c>
      <c r="M76" s="109"/>
      <c r="N76" s="16"/>
      <c r="O76" s="143"/>
      <c r="P76" s="139"/>
      <c r="Q76" s="139"/>
    </row>
    <row r="77" spans="1:17" s="72" customFormat="1" ht="11.1" hidden="1" customHeight="1" x14ac:dyDescent="0.6">
      <c r="A77" s="105">
        <v>7</v>
      </c>
      <c r="B77" s="106"/>
      <c r="C77" s="107" t="s">
        <v>33</v>
      </c>
      <c r="D77" s="47">
        <f t="shared" si="51"/>
        <v>13608.410000000003</v>
      </c>
      <c r="E77" s="47">
        <f t="shared" si="51"/>
        <v>7471.2699999999604</v>
      </c>
      <c r="F77" s="60">
        <f t="shared" si="48"/>
        <v>4279.4400000000023</v>
      </c>
      <c r="G77" s="60">
        <f t="shared" si="48"/>
        <v>4673.070000000007</v>
      </c>
      <c r="H77" s="60">
        <f t="shared" si="48"/>
        <v>15013.590228999994</v>
      </c>
      <c r="I77" s="60">
        <f t="shared" si="48"/>
        <v>4463.5500000000175</v>
      </c>
      <c r="J77" s="60">
        <f t="shared" si="48"/>
        <v>-7163.9599999999919</v>
      </c>
      <c r="K77" s="62">
        <f t="shared" si="48"/>
        <v>-5372.7000000000116</v>
      </c>
      <c r="L77" s="62">
        <f t="shared" si="48"/>
        <v>-5910.102191207814</v>
      </c>
      <c r="M77" s="62"/>
      <c r="N77" s="63"/>
      <c r="O77" s="143"/>
      <c r="P77" s="139"/>
      <c r="Q77" s="139"/>
    </row>
    <row r="78" spans="1:17" ht="11.1" customHeight="1" x14ac:dyDescent="0.6">
      <c r="B78" s="74">
        <v>8</v>
      </c>
      <c r="C78" s="32" t="s">
        <v>15</v>
      </c>
      <c r="D78" s="47">
        <f t="shared" si="51"/>
        <v>2097.0599999999977</v>
      </c>
      <c r="E78" s="47">
        <f t="shared" si="51"/>
        <v>2326.1899999999987</v>
      </c>
      <c r="F78" s="47">
        <f t="shared" si="48"/>
        <v>-437.40999999999985</v>
      </c>
      <c r="G78" s="47">
        <f t="shared" si="48"/>
        <v>2204.25</v>
      </c>
      <c r="H78" s="49">
        <f t="shared" si="48"/>
        <v>4496.756179</v>
      </c>
      <c r="I78" s="49">
        <f t="shared" si="48"/>
        <v>-992.79999999999927</v>
      </c>
      <c r="J78" s="49">
        <f t="shared" si="48"/>
        <v>-3745.5400000000009</v>
      </c>
      <c r="K78" s="109">
        <f t="shared" si="48"/>
        <v>667.32999999999811</v>
      </c>
      <c r="L78" s="109">
        <f t="shared" si="48"/>
        <v>264.87193121120072</v>
      </c>
      <c r="M78" s="109"/>
      <c r="N78" s="16"/>
      <c r="O78" s="143"/>
      <c r="P78" s="139"/>
      <c r="Q78" s="139"/>
    </row>
    <row r="79" spans="1:17" s="72" customFormat="1" ht="11.1" hidden="1" customHeight="1" x14ac:dyDescent="0.6">
      <c r="A79" s="73">
        <v>8</v>
      </c>
      <c r="B79" s="22"/>
      <c r="C79" s="107" t="s">
        <v>34</v>
      </c>
      <c r="D79" s="47">
        <f t="shared" si="51"/>
        <v>15705.470000000016</v>
      </c>
      <c r="E79" s="47">
        <f t="shared" si="51"/>
        <v>9797.4599999999627</v>
      </c>
      <c r="F79" s="60">
        <f t="shared" si="48"/>
        <v>3842.0299999999988</v>
      </c>
      <c r="G79" s="60">
        <f t="shared" si="48"/>
        <v>6877.320000000007</v>
      </c>
      <c r="H79" s="60">
        <f t="shared" si="48"/>
        <v>19510.346407999983</v>
      </c>
      <c r="I79" s="60">
        <f t="shared" si="48"/>
        <v>3470.75</v>
      </c>
      <c r="J79" s="60">
        <f t="shared" si="48"/>
        <v>-10909.499999999971</v>
      </c>
      <c r="K79" s="62">
        <v>-7925.4</v>
      </c>
      <c r="L79" s="60">
        <f t="shared" si="48"/>
        <v>-5645.230259996606</v>
      </c>
      <c r="M79" s="60"/>
      <c r="N79" s="63"/>
      <c r="O79" s="143"/>
      <c r="P79" s="139"/>
      <c r="Q79" s="139"/>
    </row>
    <row r="80" spans="1:17" ht="11.1" customHeight="1" x14ac:dyDescent="0.6">
      <c r="B80" s="22">
        <v>9</v>
      </c>
      <c r="C80" s="32" t="s">
        <v>16</v>
      </c>
      <c r="D80" s="47">
        <f t="shared" si="51"/>
        <v>2620.0200000000004</v>
      </c>
      <c r="E80" s="47">
        <f t="shared" si="51"/>
        <v>3442.34</v>
      </c>
      <c r="F80" s="47">
        <f t="shared" si="51"/>
        <v>713.47999999999956</v>
      </c>
      <c r="G80" s="47">
        <f t="shared" si="51"/>
        <v>1280.3899999999994</v>
      </c>
      <c r="H80" s="49">
        <f t="shared" si="51"/>
        <v>2460.8523270000005</v>
      </c>
      <c r="I80" s="49">
        <f t="shared" si="51"/>
        <v>817.67000000000189</v>
      </c>
      <c r="J80" s="49">
        <f t="shared" si="51"/>
        <v>-533.72000000000116</v>
      </c>
      <c r="K80" s="109">
        <f t="shared" si="51"/>
        <v>2406.9300000000003</v>
      </c>
      <c r="L80" s="109">
        <f t="shared" si="51"/>
        <v>394.19344216379977</v>
      </c>
      <c r="M80" s="109"/>
      <c r="N80" s="16"/>
      <c r="O80" s="143"/>
      <c r="P80" s="139"/>
      <c r="Q80" s="139"/>
    </row>
    <row r="81" spans="1:24" ht="11.1" customHeight="1" x14ac:dyDescent="0.6">
      <c r="A81" s="73"/>
      <c r="B81" s="74"/>
      <c r="C81" s="75" t="s">
        <v>17</v>
      </c>
      <c r="D81" s="60">
        <f t="shared" ref="D81:E81" si="52">+D76+D78+D80</f>
        <v>5707.17</v>
      </c>
      <c r="E81" s="60">
        <f t="shared" si="52"/>
        <v>5687.0600000000013</v>
      </c>
      <c r="F81" s="60">
        <f t="shared" si="51"/>
        <v>-137.92000000000553</v>
      </c>
      <c r="G81" s="60">
        <f t="shared" si="51"/>
        <v>3695.4400000000023</v>
      </c>
      <c r="H81" s="76">
        <f t="shared" si="51"/>
        <v>10396.924196000007</v>
      </c>
      <c r="I81" s="76">
        <f t="shared" si="51"/>
        <v>441.33000000000175</v>
      </c>
      <c r="J81" s="76">
        <f t="shared" si="51"/>
        <v>-7782.2200000000012</v>
      </c>
      <c r="K81" s="77">
        <f t="shared" si="51"/>
        <v>1439.4600000000064</v>
      </c>
      <c r="L81" s="77">
        <f t="shared" si="51"/>
        <v>-714.17462662499747</v>
      </c>
      <c r="M81" s="77"/>
      <c r="N81" s="78"/>
      <c r="O81" s="147"/>
      <c r="P81" s="139"/>
      <c r="Q81" s="139"/>
    </row>
    <row r="82" spans="1:24" s="72" customFormat="1" ht="11.1" hidden="1" customHeight="1" x14ac:dyDescent="0.6">
      <c r="A82" s="73">
        <v>9</v>
      </c>
      <c r="B82" s="74"/>
      <c r="C82" s="107" t="s">
        <v>35</v>
      </c>
      <c r="D82" s="60">
        <f t="shared" ref="D82:E82" si="53">+D75+D76+D78+D80</f>
        <v>18325.490000000005</v>
      </c>
      <c r="E82" s="60">
        <f t="shared" si="53"/>
        <v>13239.799999999963</v>
      </c>
      <c r="F82" s="60">
        <f t="shared" si="51"/>
        <v>4555.5099999999802</v>
      </c>
      <c r="G82" s="60">
        <f t="shared" si="51"/>
        <v>8157.710000000021</v>
      </c>
      <c r="H82" s="60">
        <f t="shared" si="51"/>
        <v>21971.198734999984</v>
      </c>
      <c r="I82" s="60">
        <f t="shared" si="51"/>
        <v>4288.4199999999837</v>
      </c>
      <c r="J82" s="60">
        <f t="shared" si="51"/>
        <v>-11443.219999999972</v>
      </c>
      <c r="K82" s="62">
        <f t="shared" si="51"/>
        <v>-2298.4400000000314</v>
      </c>
      <c r="L82" s="62">
        <f t="shared" si="51"/>
        <v>-5251.0368178328208</v>
      </c>
      <c r="M82" s="62"/>
      <c r="N82" s="63"/>
      <c r="O82" s="147"/>
      <c r="P82" s="139"/>
      <c r="Q82" s="139"/>
    </row>
    <row r="83" spans="1:24" ht="11.1" customHeight="1" x14ac:dyDescent="0.6">
      <c r="B83" s="74">
        <v>10</v>
      </c>
      <c r="C83" s="32" t="s">
        <v>18</v>
      </c>
      <c r="D83" s="47">
        <f>+D23-D53</f>
        <v>251.94000000000233</v>
      </c>
      <c r="E83" s="47">
        <f>+E23-E53</f>
        <v>203.9900000000016</v>
      </c>
      <c r="F83" s="47">
        <f t="shared" si="51"/>
        <v>-165.38000000000102</v>
      </c>
      <c r="G83" s="47">
        <f t="shared" si="51"/>
        <v>543.54999999999927</v>
      </c>
      <c r="H83" s="49">
        <f t="shared" si="51"/>
        <v>2212.9798740000006</v>
      </c>
      <c r="I83" s="49">
        <f t="shared" si="51"/>
        <v>-65.639999999999418</v>
      </c>
      <c r="J83" s="49">
        <f t="shared" si="51"/>
        <v>-320.22000000000116</v>
      </c>
      <c r="K83" s="109">
        <f>+K23-K53</f>
        <v>-423.13000000000102</v>
      </c>
      <c r="L83" s="109">
        <f>+L23-L53</f>
        <v>-794.35000000000218</v>
      </c>
      <c r="M83" s="109"/>
      <c r="N83" s="16"/>
      <c r="O83" s="143"/>
      <c r="P83" s="139"/>
      <c r="Q83" s="139"/>
    </row>
    <row r="84" spans="1:24" s="72" customFormat="1" ht="11.1" hidden="1" customHeight="1" x14ac:dyDescent="0.6">
      <c r="A84" s="57">
        <v>10</v>
      </c>
      <c r="B84" s="58"/>
      <c r="C84" s="107" t="s">
        <v>36</v>
      </c>
      <c r="D84" s="60">
        <f t="shared" ref="D84:E84" si="54">+D75+D81+D83</f>
        <v>18577.430000000008</v>
      </c>
      <c r="E84" s="60">
        <f t="shared" si="54"/>
        <v>13443.789999999964</v>
      </c>
      <c r="F84" s="60">
        <f t="shared" si="51"/>
        <v>4390.1300000000338</v>
      </c>
      <c r="G84" s="60">
        <f t="shared" si="51"/>
        <v>8701.2600000000093</v>
      </c>
      <c r="H84" s="60">
        <f t="shared" si="51"/>
        <v>24184.178608999966</v>
      </c>
      <c r="I84" s="60">
        <f t="shared" si="51"/>
        <v>4222.7800000000279</v>
      </c>
      <c r="J84" s="60">
        <f t="shared" si="51"/>
        <v>-11763.440000000002</v>
      </c>
      <c r="K84" s="62">
        <f>+K24-K54</f>
        <v>-2721.570000000007</v>
      </c>
      <c r="L84" s="62">
        <f>+L24-L54</f>
        <v>-6045.3868178328266</v>
      </c>
      <c r="M84" s="62"/>
      <c r="N84" s="63"/>
      <c r="O84" s="143"/>
      <c r="P84" s="139"/>
      <c r="Q84" s="139"/>
    </row>
    <row r="85" spans="1:24" ht="11.1" customHeight="1" x14ac:dyDescent="0.6">
      <c r="B85" s="74">
        <v>11</v>
      </c>
      <c r="C85" s="32" t="s">
        <v>19</v>
      </c>
      <c r="D85" s="47">
        <f t="shared" ref="D85:E85" si="55">+D25-D55</f>
        <v>1608.6399999999994</v>
      </c>
      <c r="E85" s="47">
        <f t="shared" si="55"/>
        <v>1892.0299999999988</v>
      </c>
      <c r="F85" s="47">
        <f t="shared" si="51"/>
        <v>-937.53999999999724</v>
      </c>
      <c r="G85" s="47">
        <f t="shared" si="51"/>
        <v>579.75</v>
      </c>
      <c r="H85" s="49">
        <f t="shared" si="51"/>
        <v>176.1079299999983</v>
      </c>
      <c r="I85" s="49">
        <f t="shared" si="51"/>
        <v>1321.630000000001</v>
      </c>
      <c r="J85" s="109">
        <f t="shared" si="51"/>
        <v>-1115.6100000000006</v>
      </c>
      <c r="K85" s="109">
        <f t="shared" si="51"/>
        <v>-1934.5900000000001</v>
      </c>
      <c r="L85" s="109">
        <f t="shared" si="51"/>
        <v>-224.37060227460097</v>
      </c>
      <c r="M85" s="109"/>
      <c r="N85" s="16"/>
      <c r="O85" s="143"/>
      <c r="P85" s="139"/>
      <c r="Q85" s="139"/>
    </row>
    <row r="86" spans="1:24" s="72" customFormat="1" ht="11.1" hidden="1" customHeight="1" x14ac:dyDescent="0.6">
      <c r="A86" s="57">
        <v>11</v>
      </c>
      <c r="B86" s="58"/>
      <c r="C86" s="107" t="s">
        <v>37</v>
      </c>
      <c r="D86" s="60">
        <f t="shared" ref="D86:E86" si="56">+D75+D81+D83+D85</f>
        <v>20186.070000000007</v>
      </c>
      <c r="E86" s="60">
        <f t="shared" si="56"/>
        <v>15335.819999999963</v>
      </c>
      <c r="F86" s="60">
        <f t="shared" si="51"/>
        <v>3452.5900000000256</v>
      </c>
      <c r="G86" s="60">
        <f t="shared" si="51"/>
        <v>9281.0100000000093</v>
      </c>
      <c r="H86" s="60">
        <f t="shared" si="51"/>
        <v>24360.286538999964</v>
      </c>
      <c r="I86" s="60">
        <f t="shared" si="51"/>
        <v>5544.4100000000326</v>
      </c>
      <c r="J86" s="62">
        <f>+J26-J56</f>
        <v>-12879.050000000047</v>
      </c>
      <c r="K86" s="62">
        <f>+K26-K56</f>
        <v>-4656.1600000000326</v>
      </c>
      <c r="L86" s="62">
        <f>+L26-L56</f>
        <v>-6269.7574201074312</v>
      </c>
      <c r="M86" s="62"/>
      <c r="N86" s="63"/>
      <c r="O86" s="147"/>
      <c r="P86" s="139"/>
      <c r="Q86" s="139"/>
    </row>
    <row r="87" spans="1:24" ht="11.1" customHeight="1" x14ac:dyDescent="0.6">
      <c r="B87" s="74">
        <v>12</v>
      </c>
      <c r="C87" s="32" t="s">
        <v>20</v>
      </c>
      <c r="D87" s="47">
        <f t="shared" ref="D87:L90" si="57">+D27-D57</f>
        <v>1003.4300000000003</v>
      </c>
      <c r="E87" s="47">
        <f t="shared" si="57"/>
        <v>-219.9900000000016</v>
      </c>
      <c r="F87" s="47">
        <f t="shared" si="57"/>
        <v>1303.3299999999981</v>
      </c>
      <c r="G87" s="47">
        <f t="shared" si="57"/>
        <v>727.91999999999825</v>
      </c>
      <c r="H87" s="49">
        <f t="shared" si="57"/>
        <v>1117.4447180000025</v>
      </c>
      <c r="I87" s="49">
        <f t="shared" si="57"/>
        <v>-881.04999999999927</v>
      </c>
      <c r="J87" s="49">
        <f t="shared" si="57"/>
        <v>-725.87999999999738</v>
      </c>
      <c r="K87" s="109">
        <f t="shared" si="57"/>
        <v>1221.0299999999988</v>
      </c>
      <c r="L87" s="109">
        <f>+L27-L57</f>
        <v>-10.599999999998545</v>
      </c>
      <c r="M87" s="109"/>
      <c r="N87" s="16"/>
      <c r="O87" s="143"/>
      <c r="P87" s="139"/>
      <c r="Q87" s="139"/>
    </row>
    <row r="88" spans="1:24" ht="11.1" customHeight="1" x14ac:dyDescent="0.6">
      <c r="A88" s="73"/>
      <c r="B88" s="74"/>
      <c r="C88" s="75" t="s">
        <v>21</v>
      </c>
      <c r="D88" s="60">
        <f t="shared" ref="D88" si="58">+D83+D85+D87</f>
        <v>2864.010000000002</v>
      </c>
      <c r="E88" s="60">
        <f>+E28-E58</f>
        <v>1876.0300000000061</v>
      </c>
      <c r="F88" s="60">
        <f t="shared" si="57"/>
        <v>200.40999999999622</v>
      </c>
      <c r="G88" s="60">
        <f t="shared" si="57"/>
        <v>1851.2199999999939</v>
      </c>
      <c r="H88" s="76">
        <f t="shared" si="57"/>
        <v>3506.5325219999941</v>
      </c>
      <c r="I88" s="76">
        <f t="shared" si="57"/>
        <v>374.94000000000233</v>
      </c>
      <c r="J88" s="76">
        <f t="shared" si="57"/>
        <v>-2161.7100000000064</v>
      </c>
      <c r="K88" s="77">
        <f t="shared" si="57"/>
        <v>-1136.6900000000023</v>
      </c>
      <c r="L88" s="77">
        <f t="shared" si="57"/>
        <v>-1029.3206022746017</v>
      </c>
      <c r="M88" s="77"/>
      <c r="N88" s="78"/>
      <c r="O88" s="147"/>
      <c r="P88" s="139"/>
      <c r="Q88" s="139"/>
    </row>
    <row r="89" spans="1:24" ht="11.1" customHeight="1" x14ac:dyDescent="0.6">
      <c r="A89" s="73"/>
      <c r="B89" s="74"/>
      <c r="C89" s="75" t="s">
        <v>22</v>
      </c>
      <c r="D89" s="110">
        <f t="shared" ref="D89" si="59">+D88+D81</f>
        <v>8571.1800000000021</v>
      </c>
      <c r="E89" s="110">
        <f>+E29-E59</f>
        <v>7563.0900000000111</v>
      </c>
      <c r="F89" s="110">
        <f t="shared" si="57"/>
        <v>62.489999999990687</v>
      </c>
      <c r="G89" s="110">
        <f t="shared" si="57"/>
        <v>5546.6599999999889</v>
      </c>
      <c r="H89" s="111">
        <f t="shared" si="57"/>
        <v>13903.456718000001</v>
      </c>
      <c r="I89" s="111">
        <f t="shared" si="57"/>
        <v>816.27000000001863</v>
      </c>
      <c r="J89" s="111">
        <f t="shared" si="57"/>
        <v>-9943.9300000000221</v>
      </c>
      <c r="K89" s="112">
        <f t="shared" si="57"/>
        <v>302.76999999998952</v>
      </c>
      <c r="L89" s="112">
        <f t="shared" si="57"/>
        <v>-1743.4952288996137</v>
      </c>
      <c r="M89" s="112"/>
      <c r="N89" s="78"/>
      <c r="O89" s="147"/>
      <c r="P89" s="139"/>
      <c r="Q89" s="139"/>
    </row>
    <row r="90" spans="1:24" ht="11.1" customHeight="1" x14ac:dyDescent="0.6">
      <c r="C90" s="114" t="s">
        <v>23</v>
      </c>
      <c r="D90" s="115">
        <f t="shared" ref="D90" si="60">+D75+D81+D88</f>
        <v>21189.500000000007</v>
      </c>
      <c r="E90" s="115">
        <f>+E30-E60</f>
        <v>15115.829999999958</v>
      </c>
      <c r="F90" s="115">
        <f t="shared" si="57"/>
        <v>4755.9700000000303</v>
      </c>
      <c r="G90" s="115">
        <f t="shared" si="57"/>
        <v>10008.929999999993</v>
      </c>
      <c r="H90" s="116">
        <f t="shared" si="57"/>
        <v>25477.731256999949</v>
      </c>
      <c r="I90" s="116">
        <f t="shared" si="57"/>
        <v>4663.3600000000442</v>
      </c>
      <c r="J90" s="116">
        <f>+J30-J60</f>
        <v>-13604.929999999993</v>
      </c>
      <c r="K90" s="117">
        <f>+K30-K60</f>
        <v>-3435.1300000000047</v>
      </c>
      <c r="L90" s="117">
        <f>+L30-L60</f>
        <v>-6280.3574201074662</v>
      </c>
      <c r="M90" s="117"/>
      <c r="N90" s="78"/>
      <c r="O90" s="147"/>
      <c r="P90" s="139"/>
      <c r="Q90" s="139"/>
    </row>
    <row r="91" spans="1:24" ht="15.9" customHeight="1" x14ac:dyDescent="0.6">
      <c r="C91" s="148" t="s">
        <v>26</v>
      </c>
      <c r="D91" s="149"/>
      <c r="E91" s="149"/>
      <c r="F91" s="149"/>
      <c r="G91" s="149"/>
      <c r="H91" s="4"/>
      <c r="I91" s="4"/>
      <c r="J91" s="4"/>
      <c r="K91" s="4"/>
      <c r="L91" s="4"/>
      <c r="M91" s="4"/>
      <c r="N91" s="4"/>
      <c r="O91" s="149"/>
      <c r="P91" s="149"/>
      <c r="Q91" s="149"/>
      <c r="R91" s="149"/>
      <c r="S91" s="4"/>
      <c r="T91" s="4"/>
      <c r="U91" s="4"/>
      <c r="V91" s="4"/>
      <c r="W91" s="4"/>
      <c r="X91" s="4"/>
    </row>
    <row r="92" spans="1:24" ht="15.9" customHeight="1" x14ac:dyDescent="0.6">
      <c r="C92" s="148" t="s">
        <v>27</v>
      </c>
      <c r="D92" s="150"/>
      <c r="E92" s="150"/>
      <c r="F92" s="150"/>
      <c r="G92" s="150"/>
      <c r="H92" s="5"/>
      <c r="I92" s="5"/>
      <c r="J92" s="5"/>
      <c r="K92" s="5"/>
      <c r="L92" s="5"/>
      <c r="M92" s="5"/>
      <c r="N92" s="5"/>
      <c r="O92" s="150"/>
      <c r="P92" s="150"/>
      <c r="Q92" s="150"/>
      <c r="R92" s="150"/>
      <c r="S92" s="5"/>
      <c r="T92" s="5"/>
      <c r="U92" s="5"/>
      <c r="V92" s="5"/>
      <c r="W92" s="5"/>
      <c r="X92" s="5"/>
    </row>
    <row r="93" spans="1:24" s="155" customFormat="1" ht="21" hidden="1" x14ac:dyDescent="0.6">
      <c r="A93" s="6"/>
      <c r="B93" s="22"/>
      <c r="C93" s="151"/>
      <c r="D93" s="152"/>
      <c r="E93" s="152"/>
      <c r="F93" s="152">
        <v>2561</v>
      </c>
      <c r="G93" s="152">
        <v>2562</v>
      </c>
      <c r="H93" s="153">
        <v>2563</v>
      </c>
      <c r="I93" s="153">
        <v>2564</v>
      </c>
      <c r="J93" s="153">
        <v>2565</v>
      </c>
      <c r="K93" s="154">
        <v>2566</v>
      </c>
      <c r="L93" s="153">
        <v>2567</v>
      </c>
      <c r="M93" s="153">
        <v>2568</v>
      </c>
      <c r="N93" s="153"/>
      <c r="O93" s="152"/>
      <c r="P93" s="152"/>
      <c r="Q93" s="152" t="s">
        <v>38</v>
      </c>
      <c r="R93" s="152"/>
      <c r="S93" s="153"/>
      <c r="T93" s="153"/>
      <c r="U93" s="153"/>
      <c r="V93" s="153"/>
      <c r="W93" s="153"/>
      <c r="X93" s="153"/>
    </row>
    <row r="94" spans="1:24" ht="21" hidden="1" x14ac:dyDescent="0.6">
      <c r="C94" s="156" t="s">
        <v>39</v>
      </c>
      <c r="D94" s="157"/>
      <c r="E94" s="157"/>
      <c r="F94" s="158">
        <f>F30/12</f>
        <v>21079.747500000001</v>
      </c>
      <c r="G94" s="158">
        <f>G30/12</f>
        <v>20522.399999999998</v>
      </c>
      <c r="H94" s="159">
        <f t="shared" ref="H94:K94" si="61">AVERAGEIF($B$4:$B$29,"&lt;13",H4:H29)</f>
        <v>19302.842564249997</v>
      </c>
      <c r="I94" s="159">
        <f t="shared" si="61"/>
        <v>22667.173333333336</v>
      </c>
      <c r="J94" s="159">
        <f t="shared" si="61"/>
        <v>23952.075833333332</v>
      </c>
      <c r="K94" s="159">
        <f t="shared" si="61"/>
        <v>23756.19</v>
      </c>
      <c r="L94" s="159">
        <f>AVERAGEIF($B$4:$B$29,"&lt;13",L4:L29)</f>
        <v>25044.121666666662</v>
      </c>
      <c r="M94" s="159">
        <f>AVERAGEIF($B$4:$B$29,"&lt;13",M4:M29)</f>
        <v>27640.399219710544</v>
      </c>
      <c r="O94" s="139"/>
      <c r="P94" s="139"/>
      <c r="Q94" s="160">
        <f>SUM(F30:J30)/60</f>
        <v>21504.847846183333</v>
      </c>
      <c r="R94" s="139"/>
    </row>
    <row r="95" spans="1:24" ht="21" hidden="1" x14ac:dyDescent="0.6">
      <c r="C95" s="156" t="s">
        <v>40</v>
      </c>
      <c r="D95" s="157"/>
      <c r="E95" s="157"/>
      <c r="F95" s="158">
        <f>F60/12</f>
        <v>20683.416666666668</v>
      </c>
      <c r="G95" s="158">
        <f t="shared" ref="G95" si="62">G60/12</f>
        <v>19688.322499999998</v>
      </c>
      <c r="H95" s="159">
        <f>AVERAGEIF($B$34:$B$59,"&lt;13",H34:H59)</f>
        <v>17179.698292833335</v>
      </c>
      <c r="I95" s="159">
        <f t="shared" ref="I95:M95" si="63">AVERAGEIF($B$34:$B$59,"&lt;13",I34:I59)</f>
        <v>22278.560000000001</v>
      </c>
      <c r="J95" s="159">
        <f t="shared" si="63"/>
        <v>25085.820000000003</v>
      </c>
      <c r="K95" s="159">
        <f t="shared" si="63"/>
        <v>24042.450833333336</v>
      </c>
      <c r="L95" s="159">
        <f t="shared" si="63"/>
        <v>25567.484785008954</v>
      </c>
      <c r="M95" s="159">
        <f t="shared" si="63"/>
        <v>27865.178905594443</v>
      </c>
      <c r="O95" s="139"/>
      <c r="P95" s="139"/>
      <c r="Q95" s="160">
        <f>SUM(F60:J60)/60</f>
        <v>20983.163491900003</v>
      </c>
      <c r="R95" s="139"/>
    </row>
  </sheetData>
  <autoFilter ref="A3:AY95" xr:uid="{00000000-0001-0000-0100-000000000000}">
    <filterColumn colId="0">
      <filters blank="1">
        <filter val="5"/>
      </filters>
    </filterColumn>
  </autoFilter>
  <conditionalFormatting sqref="AC4:AC30">
    <cfRule type="cellIs" dxfId="13" priority="4" operator="lessThan">
      <formula>0</formula>
    </cfRule>
  </conditionalFormatting>
  <conditionalFormatting sqref="AC34:AC60">
    <cfRule type="cellIs" dxfId="12" priority="3" operator="lessThan">
      <formula>0</formula>
    </cfRule>
  </conditionalFormatting>
  <conditionalFormatting sqref="AJ31:AJ32">
    <cfRule type="cellIs" dxfId="11" priority="1" operator="lessThan">
      <formula>0</formula>
    </cfRule>
  </conditionalFormatting>
  <conditionalFormatting sqref="AJ1048559:AJ1048574">
    <cfRule type="cellIs" dxfId="10" priority="2" operator="lessThan">
      <formula>0</formula>
    </cfRule>
  </conditionalFormatting>
  <printOptions horizontalCentered="1" verticalCentered="1"/>
  <pageMargins left="0.23622047244094488" right="0.23622047244094488" top="0" bottom="0" header="0.23622047244094488" footer="0"/>
  <pageSetup paperSize="9" scale="92" orientation="portrait" r:id="rId1"/>
  <headerFooter>
    <oddHeader>&amp;R&amp;"TH Sarabun New,Regular"&amp;K000000ตาราง 1 ล้านดอลลาร์สหรัฐ</oddHeader>
    <oddFooter xml:space="preserve">&amp;R
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57C9B-9619-4179-B3CB-16EE135B0EE3}">
  <sheetPr>
    <tabColor rgb="FFFF0000"/>
    <pageSetUpPr fitToPage="1"/>
  </sheetPr>
  <dimension ref="A1:AD95"/>
  <sheetViews>
    <sheetView view="pageBreakPreview" zoomScaleNormal="130" zoomScaleSheetLayoutView="100" zoomScalePageLayoutView="106" workbookViewId="0">
      <selection activeCell="V16" sqref="V16"/>
    </sheetView>
  </sheetViews>
  <sheetFormatPr defaultColWidth="8" defaultRowHeight="21" x14ac:dyDescent="0.6"/>
  <cols>
    <col min="1" max="1" width="6.77734375" style="46" customWidth="1"/>
    <col min="2" max="3" width="8" style="72" hidden="1" customWidth="1"/>
    <col min="4" max="4" width="8.33203125" style="72" hidden="1" customWidth="1"/>
    <col min="5" max="5" width="8.21875" style="72" customWidth="1"/>
    <col min="6" max="6" width="8.5546875" style="72" bestFit="1" customWidth="1"/>
    <col min="7" max="7" width="8.21875" style="72" customWidth="1"/>
    <col min="8" max="8" width="8.33203125" style="72" bestFit="1" customWidth="1"/>
    <col min="9" max="10" width="8.33203125" style="72" customWidth="1"/>
    <col min="11" max="11" width="1.77734375" style="72" customWidth="1"/>
    <col min="12" max="12" width="5.6640625" style="72" hidden="1" customWidth="1"/>
    <col min="13" max="13" width="5.88671875" style="72" hidden="1" customWidth="1"/>
    <col min="14" max="14" width="6.77734375" style="72" hidden="1" customWidth="1"/>
    <col min="15" max="20" width="6.5546875" style="72" customWidth="1"/>
    <col min="21" max="16384" width="8" style="72"/>
  </cols>
  <sheetData>
    <row r="1" spans="1:30" ht="14.25" customHeight="1" x14ac:dyDescent="0.6">
      <c r="A1" s="162" t="s">
        <v>0</v>
      </c>
      <c r="B1" s="162"/>
      <c r="C1" s="162"/>
      <c r="D1" s="162"/>
      <c r="E1" s="162"/>
      <c r="F1" s="162"/>
      <c r="G1" s="162"/>
      <c r="H1" s="162"/>
      <c r="I1" s="162"/>
      <c r="J1" s="162"/>
      <c r="K1" s="163"/>
      <c r="L1" s="162" t="s">
        <v>4</v>
      </c>
      <c r="M1" s="162"/>
      <c r="N1" s="162"/>
      <c r="O1" s="162"/>
      <c r="P1" s="162"/>
      <c r="Q1" s="162"/>
      <c r="R1" s="162"/>
      <c r="S1" s="162"/>
      <c r="T1" s="162"/>
    </row>
    <row r="2" spans="1:30" ht="15.75" customHeight="1" x14ac:dyDescent="0.6">
      <c r="A2" s="164" t="s">
        <v>41</v>
      </c>
      <c r="B2" s="164"/>
      <c r="C2" s="164"/>
      <c r="D2" s="164"/>
      <c r="E2" s="164"/>
      <c r="F2" s="164"/>
      <c r="G2" s="164"/>
      <c r="H2" s="164"/>
      <c r="I2" s="164"/>
      <c r="J2" s="164"/>
      <c r="K2" s="165"/>
      <c r="L2" s="139"/>
      <c r="M2" s="166" t="s">
        <v>5</v>
      </c>
      <c r="N2" s="166"/>
      <c r="O2" s="166"/>
      <c r="P2" s="166"/>
      <c r="Q2" s="166"/>
      <c r="R2" s="166"/>
      <c r="S2" s="166"/>
      <c r="T2" s="166"/>
    </row>
    <row r="3" spans="1:30" ht="11.7" customHeight="1" x14ac:dyDescent="0.5">
      <c r="A3" s="23"/>
      <c r="B3" s="24">
        <v>2559</v>
      </c>
      <c r="C3" s="24">
        <v>2560</v>
      </c>
      <c r="D3" s="24">
        <v>2561</v>
      </c>
      <c r="E3" s="25">
        <v>2563</v>
      </c>
      <c r="F3" s="25">
        <v>2564</v>
      </c>
      <c r="G3" s="26">
        <v>2565</v>
      </c>
      <c r="H3" s="26">
        <v>2566</v>
      </c>
      <c r="I3" s="26">
        <v>2567</v>
      </c>
      <c r="J3" s="26">
        <v>2568</v>
      </c>
      <c r="K3" s="27"/>
      <c r="L3" s="29">
        <v>2563</v>
      </c>
      <c r="M3" s="29">
        <v>2564</v>
      </c>
      <c r="N3" s="29">
        <v>2565</v>
      </c>
      <c r="O3" s="25">
        <v>2563</v>
      </c>
      <c r="P3" s="25">
        <v>2564</v>
      </c>
      <c r="Q3" s="26">
        <v>2565</v>
      </c>
      <c r="R3" s="26">
        <v>2566</v>
      </c>
      <c r="S3" s="26">
        <v>2567</v>
      </c>
      <c r="T3" s="26">
        <v>2568</v>
      </c>
    </row>
    <row r="4" spans="1:30" ht="11.7" customHeight="1" x14ac:dyDescent="0.5">
      <c r="A4" s="32" t="s">
        <v>42</v>
      </c>
      <c r="B4" s="33">
        <v>15692.45</v>
      </c>
      <c r="C4" s="34">
        <v>17094.060000000001</v>
      </c>
      <c r="D4" s="33">
        <v>20181.18</v>
      </c>
      <c r="E4" s="35">
        <v>19673.357582000001</v>
      </c>
      <c r="F4" s="35">
        <v>19767.34</v>
      </c>
      <c r="G4" s="36">
        <v>21229.46</v>
      </c>
      <c r="H4" s="37">
        <v>20610.43</v>
      </c>
      <c r="I4" s="37">
        <v>22260</v>
      </c>
      <c r="J4" s="37">
        <v>25276.959999999999</v>
      </c>
      <c r="K4" s="167"/>
      <c r="L4" s="38">
        <v>-9.001474653415853</v>
      </c>
      <c r="M4" s="39">
        <v>8.9317474326825916</v>
      </c>
      <c r="N4" s="39">
        <v>18.05960667038724</v>
      </c>
      <c r="O4" s="40">
        <v>3.5952396554084665</v>
      </c>
      <c r="P4" s="40">
        <v>0.47771417567272767</v>
      </c>
      <c r="Q4" s="40">
        <v>7.3966451733010086</v>
      </c>
      <c r="R4" s="40">
        <v>-2.9159008283771604</v>
      </c>
      <c r="S4" s="40">
        <v>8.0035690667298098</v>
      </c>
      <c r="T4" s="40">
        <v>13.553279424977527</v>
      </c>
      <c r="U4" s="168"/>
      <c r="V4" s="168"/>
      <c r="W4" s="168"/>
      <c r="X4" s="168"/>
      <c r="Y4" s="168"/>
      <c r="Z4" s="168"/>
      <c r="AA4" s="168"/>
      <c r="AB4" s="168"/>
      <c r="AC4" s="168"/>
      <c r="AD4" s="168"/>
    </row>
    <row r="5" spans="1:30" ht="13.5" customHeight="1" x14ac:dyDescent="0.5">
      <c r="A5" s="32" t="s">
        <v>43</v>
      </c>
      <c r="B5" s="47">
        <v>18981.84</v>
      </c>
      <c r="C5" s="48">
        <v>18436.96</v>
      </c>
      <c r="D5" s="47">
        <v>20456.11</v>
      </c>
      <c r="E5" s="49">
        <v>20789.884862999999</v>
      </c>
      <c r="F5" s="49">
        <v>20204.48</v>
      </c>
      <c r="G5" s="36">
        <v>23497.88</v>
      </c>
      <c r="H5" s="37">
        <v>22567.14</v>
      </c>
      <c r="I5" s="37">
        <v>23418.78</v>
      </c>
      <c r="J5" s="37">
        <v>26707.126098552701</v>
      </c>
      <c r="K5" s="167"/>
      <c r="L5" s="50">
        <v>10.238464848779461</v>
      </c>
      <c r="M5" s="51">
        <v>-2.8705330990041023</v>
      </c>
      <c r="N5" s="51">
        <v>10.951642787097239</v>
      </c>
      <c r="O5" s="52">
        <v>-3.8049099883815662</v>
      </c>
      <c r="P5" s="52">
        <v>-2.8158158010862855</v>
      </c>
      <c r="Q5" s="52">
        <v>16.300345269959937</v>
      </c>
      <c r="R5" s="52">
        <v>-3.9609530732134246</v>
      </c>
      <c r="S5" s="52">
        <v>3.7738056306647616</v>
      </c>
      <c r="T5" s="52">
        <v>14.041491907574621</v>
      </c>
    </row>
    <row r="6" spans="1:30" ht="13.5" hidden="1" customHeight="1" x14ac:dyDescent="0.5">
      <c r="A6" s="59" t="s">
        <v>44</v>
      </c>
      <c r="B6" s="60">
        <v>34674.29</v>
      </c>
      <c r="C6" s="61">
        <v>35531.020000000004</v>
      </c>
      <c r="D6" s="60">
        <v>40637.29</v>
      </c>
      <c r="E6" s="60">
        <v>40463.242444999996</v>
      </c>
      <c r="F6" s="60">
        <v>39971.82</v>
      </c>
      <c r="G6" s="62">
        <v>44727.34</v>
      </c>
      <c r="H6" s="62">
        <v>43177.57</v>
      </c>
      <c r="I6" s="62">
        <v>45678.78</v>
      </c>
      <c r="J6" s="62">
        <v>51984.086098552696</v>
      </c>
      <c r="K6" s="63"/>
      <c r="L6" s="64">
        <v>0.61128227388766998</v>
      </c>
      <c r="M6" s="65">
        <v>2.4707932015334721</v>
      </c>
      <c r="N6" s="65">
        <v>14.371301471221475</v>
      </c>
      <c r="O6" s="65">
        <v>-0.34373865995974695</v>
      </c>
      <c r="P6" s="65">
        <v>-1.2144910177872337</v>
      </c>
      <c r="Q6" s="65">
        <v>11.897181564412129</v>
      </c>
      <c r="R6" s="65">
        <v>-3.464927715352617</v>
      </c>
      <c r="S6" s="65">
        <v>5.7928456835342867</v>
      </c>
      <c r="T6" s="65">
        <v>13.803578157193996</v>
      </c>
    </row>
    <row r="7" spans="1:30" ht="11.7" customHeight="1" x14ac:dyDescent="0.5">
      <c r="A7" s="32" t="s">
        <v>45</v>
      </c>
      <c r="B7" s="47">
        <v>19170.189999999999</v>
      </c>
      <c r="C7" s="48">
        <v>20895.57</v>
      </c>
      <c r="D7" s="47">
        <v>22649.759999999998</v>
      </c>
      <c r="E7" s="49">
        <v>22362.291251999999</v>
      </c>
      <c r="F7" s="49">
        <v>24146.25</v>
      </c>
      <c r="G7" s="36">
        <v>28879.71</v>
      </c>
      <c r="H7" s="37">
        <v>28004.73</v>
      </c>
      <c r="I7" s="37">
        <v>25074.89</v>
      </c>
      <c r="J7" s="37">
        <v>29548.25</v>
      </c>
      <c r="K7" s="167"/>
      <c r="L7" s="50">
        <v>1.5889477407679209</v>
      </c>
      <c r="M7" s="51">
        <v>9.0003281135972113</v>
      </c>
      <c r="N7" s="51">
        <v>8.3950330141747678</v>
      </c>
      <c r="O7" s="52">
        <v>3.9738067345433947</v>
      </c>
      <c r="P7" s="52">
        <v>7.9775311389008507</v>
      </c>
      <c r="Q7" s="52">
        <v>19.603292436713772</v>
      </c>
      <c r="R7" s="52">
        <v>-3.0297395645593417</v>
      </c>
      <c r="S7" s="52">
        <v>-10.461946963959301</v>
      </c>
      <c r="T7" s="52">
        <v>17.839998500491937</v>
      </c>
    </row>
    <row r="8" spans="1:30" ht="11.7" customHeight="1" x14ac:dyDescent="0.5">
      <c r="A8" s="75" t="s">
        <v>7</v>
      </c>
      <c r="B8" s="60">
        <v>53844.479999999996</v>
      </c>
      <c r="C8" s="61">
        <v>56426.590000000004</v>
      </c>
      <c r="D8" s="60">
        <v>63287.05</v>
      </c>
      <c r="E8" s="76">
        <v>62825.533696999992</v>
      </c>
      <c r="F8" s="76">
        <v>64118.07</v>
      </c>
      <c r="G8" s="76">
        <v>73607.049999999988</v>
      </c>
      <c r="H8" s="77">
        <v>71182.3</v>
      </c>
      <c r="I8" s="77">
        <v>70753.67</v>
      </c>
      <c r="J8" s="77">
        <v>81532.336098552696</v>
      </c>
      <c r="K8" s="63"/>
      <c r="L8" s="64">
        <v>0.95719482348679552</v>
      </c>
      <c r="M8" s="65">
        <v>4.7954962142823243</v>
      </c>
      <c r="N8" s="65">
        <v>12.15820413744655</v>
      </c>
      <c r="O8" s="79">
        <v>1.1513423703555015</v>
      </c>
      <c r="P8" s="79">
        <v>2.0573423366903043</v>
      </c>
      <c r="Q8" s="79">
        <v>14.799228984902356</v>
      </c>
      <c r="R8" s="79">
        <v>-3.2941817393849937</v>
      </c>
      <c r="S8" s="79">
        <v>-0.60215812076879205</v>
      </c>
      <c r="T8" s="79">
        <v>15.234073509618229</v>
      </c>
    </row>
    <row r="9" spans="1:30" ht="11.7" customHeight="1" x14ac:dyDescent="0.5">
      <c r="A9" s="32" t="s">
        <v>46</v>
      </c>
      <c r="B9" s="47">
        <v>15609.27</v>
      </c>
      <c r="C9" s="48">
        <v>16861.53</v>
      </c>
      <c r="D9" s="47">
        <v>19082.490000000002</v>
      </c>
      <c r="E9" s="49">
        <v>18952.647567</v>
      </c>
      <c r="F9" s="49">
        <v>21404.1</v>
      </c>
      <c r="G9" s="36">
        <v>23537.97</v>
      </c>
      <c r="H9" s="37">
        <v>21803.47</v>
      </c>
      <c r="I9" s="37">
        <v>23257.200000000001</v>
      </c>
      <c r="J9" s="37">
        <v>25625.08</v>
      </c>
      <c r="K9" s="167"/>
      <c r="L9" s="50">
        <v>-7.5968857332627815</v>
      </c>
      <c r="M9" s="51">
        <v>8.0225404519237422</v>
      </c>
      <c r="N9" s="51">
        <v>13.171758434732816</v>
      </c>
      <c r="O9" s="52">
        <v>2.1471487787710242</v>
      </c>
      <c r="P9" s="52">
        <v>12.934617310504004</v>
      </c>
      <c r="Q9" s="52">
        <v>9.9694451063114151</v>
      </c>
      <c r="R9" s="52">
        <v>-7.3689447305778755</v>
      </c>
      <c r="S9" s="52">
        <v>6.6674249557524545</v>
      </c>
      <c r="T9" s="52">
        <v>10.181277195879135</v>
      </c>
    </row>
    <row r="10" spans="1:30" ht="11.25" hidden="1" customHeight="1" x14ac:dyDescent="0.5">
      <c r="A10" s="59" t="s">
        <v>47</v>
      </c>
      <c r="B10" s="60">
        <v>69453.75</v>
      </c>
      <c r="C10" s="61">
        <v>73288.12</v>
      </c>
      <c r="D10" s="60">
        <v>82369.540000000008</v>
      </c>
      <c r="E10" s="60">
        <v>81778.181263999984</v>
      </c>
      <c r="F10" s="60">
        <v>85522.17</v>
      </c>
      <c r="G10" s="60">
        <v>97145.01999999999</v>
      </c>
      <c r="H10" s="62">
        <v>92985.77</v>
      </c>
      <c r="I10" s="62">
        <v>94010.87</v>
      </c>
      <c r="J10" s="62">
        <v>107157.4160985527</v>
      </c>
      <c r="K10" s="63"/>
      <c r="L10" s="64">
        <v>-1.1004385093671631</v>
      </c>
      <c r="M10" s="65">
        <v>5.5207530190954257</v>
      </c>
      <c r="N10" s="65">
        <v>12.39139440334942</v>
      </c>
      <c r="O10" s="65">
        <v>1.3803948964534518</v>
      </c>
      <c r="P10" s="65">
        <v>4.5782245069910577</v>
      </c>
      <c r="Q10" s="85">
        <v>13.590452627663673</v>
      </c>
      <c r="R10" s="85">
        <v>-4.281485556336273</v>
      </c>
      <c r="S10" s="85">
        <v>1.102426747662566</v>
      </c>
      <c r="T10" s="85">
        <v>13.984070244805412</v>
      </c>
    </row>
    <row r="11" spans="1:30" ht="12" customHeight="1" x14ac:dyDescent="0.5">
      <c r="A11" s="32" t="s">
        <v>48</v>
      </c>
      <c r="B11" s="47">
        <v>17697.18</v>
      </c>
      <c r="C11" s="48">
        <v>19971.400000000001</v>
      </c>
      <c r="D11" s="47">
        <v>22406.32</v>
      </c>
      <c r="E11" s="49">
        <v>16284.76247</v>
      </c>
      <c r="F11" s="49">
        <v>23091.64</v>
      </c>
      <c r="G11" s="36">
        <v>25525.86</v>
      </c>
      <c r="H11" s="37">
        <v>24527.1</v>
      </c>
      <c r="I11" s="37">
        <v>26230.09</v>
      </c>
      <c r="J11" s="37">
        <v>31044.58</v>
      </c>
      <c r="K11" s="63"/>
      <c r="L11" s="50">
        <v>-3.952887082698342</v>
      </c>
      <c r="M11" s="51">
        <v>12.850747972275812</v>
      </c>
      <c r="N11" s="51">
        <v>12.192034609491564</v>
      </c>
      <c r="O11" s="52">
        <v>-22.473595078227348</v>
      </c>
      <c r="P11" s="52">
        <v>41.799059350971305</v>
      </c>
      <c r="Q11" s="52">
        <v>10.541563959943945</v>
      </c>
      <c r="R11" s="52">
        <v>-3.9127379057943723</v>
      </c>
      <c r="S11" s="52">
        <v>6.9432994524424085</v>
      </c>
      <c r="T11" s="52">
        <v>18.354835991794172</v>
      </c>
    </row>
    <row r="12" spans="1:30" ht="12.75" customHeight="1" x14ac:dyDescent="0.5">
      <c r="A12" s="59" t="s">
        <v>49</v>
      </c>
      <c r="B12" s="60">
        <v>87150.93</v>
      </c>
      <c r="C12" s="61">
        <v>93259.51999999999</v>
      </c>
      <c r="D12" s="60">
        <v>104775.86000000002</v>
      </c>
      <c r="E12" s="90">
        <v>98062.943733999986</v>
      </c>
      <c r="F12" s="90">
        <v>108613.81</v>
      </c>
      <c r="G12" s="90">
        <v>122670.87999999999</v>
      </c>
      <c r="H12" s="91">
        <v>117512.87</v>
      </c>
      <c r="I12" s="91">
        <v>120240.95999999999</v>
      </c>
      <c r="J12" s="91">
        <v>138201.99609855271</v>
      </c>
      <c r="K12" s="63"/>
      <c r="L12" s="64">
        <v>-1.6932937944934667</v>
      </c>
      <c r="M12" s="65">
        <v>7.0092080486117592</v>
      </c>
      <c r="N12" s="65">
        <v>12.348701773288152</v>
      </c>
      <c r="O12" s="85">
        <v>-3.5479312026059251</v>
      </c>
      <c r="P12" s="85">
        <v>10.75927956499012</v>
      </c>
      <c r="Q12" s="85">
        <v>12.942249240681258</v>
      </c>
      <c r="R12" s="85">
        <v>-4.2047550323271459</v>
      </c>
      <c r="S12" s="85">
        <v>2.3215244423866022</v>
      </c>
      <c r="T12" s="85">
        <v>14.937535510821531</v>
      </c>
    </row>
    <row r="13" spans="1:30" ht="11.7" customHeight="1" x14ac:dyDescent="0.5">
      <c r="A13" s="32" t="s">
        <v>50</v>
      </c>
      <c r="B13" s="99">
        <v>18152.04</v>
      </c>
      <c r="C13" s="100">
        <v>20131.96</v>
      </c>
      <c r="D13" s="99">
        <v>21878.99</v>
      </c>
      <c r="E13" s="101">
        <v>16479.020532999999</v>
      </c>
      <c r="F13" s="101">
        <v>23740.89</v>
      </c>
      <c r="G13" s="102">
        <v>26521.67</v>
      </c>
      <c r="H13" s="102">
        <v>24871.119999999999</v>
      </c>
      <c r="I13" s="102">
        <v>24806.35</v>
      </c>
      <c r="J13" s="102"/>
      <c r="K13" s="167"/>
      <c r="L13" s="50">
        <v>1.1018166753418157E-3</v>
      </c>
      <c r="M13" s="51">
        <v>10.907424179320891</v>
      </c>
      <c r="N13" s="51">
        <v>8.6778932602687533</v>
      </c>
      <c r="O13" s="52">
        <v>-23.007355696789812</v>
      </c>
      <c r="P13" s="52">
        <v>44.067360996715621</v>
      </c>
      <c r="Q13" s="52">
        <v>11.713040244068363</v>
      </c>
      <c r="R13" s="52">
        <v>-6.2234014675546456</v>
      </c>
      <c r="S13" s="52">
        <v>-0.2604225302278329</v>
      </c>
      <c r="T13" s="52"/>
    </row>
    <row r="14" spans="1:30" ht="11.7" customHeight="1" x14ac:dyDescent="0.5">
      <c r="A14" s="75" t="s">
        <v>12</v>
      </c>
      <c r="B14" s="60">
        <v>51458.49</v>
      </c>
      <c r="C14" s="61">
        <v>56964.89</v>
      </c>
      <c r="D14" s="60">
        <v>63367.8</v>
      </c>
      <c r="E14" s="76">
        <v>51716.430569999997</v>
      </c>
      <c r="F14" s="76">
        <v>68236.63</v>
      </c>
      <c r="G14" s="76">
        <v>75585.5</v>
      </c>
      <c r="H14" s="77">
        <v>71201.69</v>
      </c>
      <c r="I14" s="77">
        <v>74293.64</v>
      </c>
      <c r="J14" s="77"/>
      <c r="K14" s="63"/>
      <c r="L14" s="64">
        <v>-3.7618332842715096</v>
      </c>
      <c r="M14" s="65">
        <v>10.700663777736196</v>
      </c>
      <c r="N14" s="65">
        <v>11.240098945157273</v>
      </c>
      <c r="O14" s="79">
        <v>-15.167607914102742</v>
      </c>
      <c r="P14" s="79">
        <v>31.943812146198567</v>
      </c>
      <c r="Q14" s="79">
        <v>10.769684845221693</v>
      </c>
      <c r="R14" s="79">
        <v>-5.7998028722440083</v>
      </c>
      <c r="S14" s="79">
        <v>4.3425233305557809</v>
      </c>
      <c r="T14" s="79"/>
    </row>
    <row r="15" spans="1:30" ht="11.25" customHeight="1" x14ac:dyDescent="0.5">
      <c r="A15" s="75" t="s">
        <v>13</v>
      </c>
      <c r="B15" s="60">
        <v>105302.97</v>
      </c>
      <c r="C15" s="61">
        <v>113391.47999999998</v>
      </c>
      <c r="D15" s="60">
        <v>126654.85000000002</v>
      </c>
      <c r="E15" s="76">
        <v>114541.96426699999</v>
      </c>
      <c r="F15" s="76">
        <v>132354.70000000001</v>
      </c>
      <c r="G15" s="76">
        <v>149192.54999999999</v>
      </c>
      <c r="H15" s="77">
        <v>142383.99</v>
      </c>
      <c r="I15" s="77">
        <v>145047.31</v>
      </c>
      <c r="J15" s="77"/>
      <c r="K15" s="63"/>
      <c r="L15" s="64">
        <v>-1.4053230822729135</v>
      </c>
      <c r="M15" s="65">
        <v>7.6811793627473035</v>
      </c>
      <c r="N15" s="65">
        <v>11.696972294567498</v>
      </c>
      <c r="O15" s="79">
        <v>-6.9320655811364702</v>
      </c>
      <c r="P15" s="79">
        <v>15.551274894743482</v>
      </c>
      <c r="Q15" s="79">
        <v>12.721762053028707</v>
      </c>
      <c r="R15" s="79">
        <v>-4.5636058905086045</v>
      </c>
      <c r="S15" s="79">
        <v>1.870519290827577</v>
      </c>
      <c r="T15" s="79"/>
    </row>
    <row r="16" spans="1:30" ht="11.7" customHeight="1" x14ac:dyDescent="0.5">
      <c r="A16" s="32" t="s">
        <v>51</v>
      </c>
      <c r="B16" s="47">
        <v>17064.080000000002</v>
      </c>
      <c r="C16" s="48">
        <v>18863.060000000001</v>
      </c>
      <c r="D16" s="47">
        <v>20333.79</v>
      </c>
      <c r="E16" s="49">
        <v>18834.098250999999</v>
      </c>
      <c r="F16" s="101">
        <v>22648.639999999999</v>
      </c>
      <c r="G16" s="102">
        <v>23613.31</v>
      </c>
      <c r="H16" s="102">
        <v>22320.48</v>
      </c>
      <c r="I16" s="102">
        <v>25720.6</v>
      </c>
      <c r="J16" s="102"/>
      <c r="K16" s="167"/>
      <c r="L16" s="50">
        <v>-6.273350536245303</v>
      </c>
      <c r="M16" s="51">
        <v>10.542496284593138</v>
      </c>
      <c r="N16" s="51">
        <v>7.7968791913931135</v>
      </c>
      <c r="O16" s="52">
        <v>-11.300995534461233</v>
      </c>
      <c r="P16" s="52">
        <v>20.253381383934666</v>
      </c>
      <c r="Q16" s="52">
        <v>4.2592844426861953</v>
      </c>
      <c r="R16" s="52">
        <v>-5.4750054100843997</v>
      </c>
      <c r="S16" s="52">
        <v>15.233184949427603</v>
      </c>
      <c r="T16" s="52"/>
    </row>
    <row r="17" spans="1:20" ht="13.5" hidden="1" customHeight="1" x14ac:dyDescent="0.5">
      <c r="A17" s="107" t="s">
        <v>52</v>
      </c>
      <c r="B17" s="60">
        <v>122367.05</v>
      </c>
      <c r="C17" s="61">
        <v>132254.53999999998</v>
      </c>
      <c r="D17" s="60">
        <v>146988.64000000001</v>
      </c>
      <c r="E17" s="60">
        <v>133376.06251799999</v>
      </c>
      <c r="F17" s="60">
        <v>155003.34000000003</v>
      </c>
      <c r="G17" s="60">
        <v>172805.86</v>
      </c>
      <c r="H17" s="62">
        <v>164704.47</v>
      </c>
      <c r="I17" s="62">
        <v>170767.91</v>
      </c>
      <c r="J17" s="62"/>
      <c r="K17" s="63"/>
      <c r="L17" s="64">
        <v>-2.1142926577230048</v>
      </c>
      <c r="M17" s="65">
        <v>8.080189887718948</v>
      </c>
      <c r="N17" s="65">
        <v>11.140713959611537</v>
      </c>
      <c r="O17" s="65">
        <v>-7.5749207018193427</v>
      </c>
      <c r="P17" s="65">
        <v>16.215261624687184</v>
      </c>
      <c r="Q17" s="65">
        <v>11.485249285596023</v>
      </c>
      <c r="R17" s="65">
        <v>-4.6881454135872414</v>
      </c>
      <c r="S17" s="65">
        <v>3.6814058537694816</v>
      </c>
      <c r="T17" s="65"/>
    </row>
    <row r="18" spans="1:20" ht="10.5" customHeight="1" x14ac:dyDescent="0.5">
      <c r="A18" s="32" t="s">
        <v>53</v>
      </c>
      <c r="B18" s="47">
        <v>18744.78</v>
      </c>
      <c r="C18" s="48">
        <v>21367.3</v>
      </c>
      <c r="D18" s="47">
        <v>22827.25</v>
      </c>
      <c r="E18" s="49">
        <v>20174.928484</v>
      </c>
      <c r="F18" s="49">
        <v>21975.46</v>
      </c>
      <c r="G18" s="36">
        <v>23672.35</v>
      </c>
      <c r="H18" s="37">
        <v>24461.03</v>
      </c>
      <c r="I18" s="37">
        <v>26182.25</v>
      </c>
      <c r="J18" s="37"/>
      <c r="K18" s="167"/>
      <c r="L18" s="50">
        <v>6.0947013154312391</v>
      </c>
      <c r="M18" s="51">
        <v>13.990668335397904</v>
      </c>
      <c r="N18" s="51">
        <v>6.8326367861171189</v>
      </c>
      <c r="O18" s="52">
        <v>-8.1067719559548621</v>
      </c>
      <c r="P18" s="52">
        <v>8.924599249151921</v>
      </c>
      <c r="Q18" s="52">
        <v>7.721749624353702</v>
      </c>
      <c r="R18" s="52">
        <v>3.3316506388254563</v>
      </c>
      <c r="S18" s="52">
        <v>7.0365802257713606</v>
      </c>
      <c r="T18" s="52"/>
    </row>
    <row r="19" spans="1:20" ht="12" hidden="1" customHeight="1" x14ac:dyDescent="0.5">
      <c r="A19" s="107" t="s">
        <v>54</v>
      </c>
      <c r="B19" s="60">
        <v>141111.83000000002</v>
      </c>
      <c r="C19" s="61">
        <v>153621.83999999997</v>
      </c>
      <c r="D19" s="60">
        <v>169815.89</v>
      </c>
      <c r="E19" s="60">
        <v>153550.991002</v>
      </c>
      <c r="F19" s="60">
        <v>176978.80000000002</v>
      </c>
      <c r="G19" s="60">
        <v>196478.21</v>
      </c>
      <c r="H19" s="62">
        <v>189165.5</v>
      </c>
      <c r="I19" s="62">
        <v>196950.16</v>
      </c>
      <c r="J19" s="62"/>
      <c r="K19" s="63"/>
      <c r="L19" s="64">
        <v>-1.0977648286597308</v>
      </c>
      <c r="M19" s="65">
        <v>8.8653162530738516</v>
      </c>
      <c r="N19" s="65">
        <v>10.541502432206284</v>
      </c>
      <c r="O19" s="65">
        <v>-7.6451512020457741</v>
      </c>
      <c r="P19" s="65">
        <v>15.257347963123769</v>
      </c>
      <c r="Q19" s="65">
        <v>11.017935481537888</v>
      </c>
      <c r="R19" s="65">
        <v>-3.7218936389943669</v>
      </c>
      <c r="S19" s="65">
        <v>4.1152641470035611</v>
      </c>
      <c r="T19" s="65"/>
    </row>
    <row r="20" spans="1:20" ht="11.7" customHeight="1" x14ac:dyDescent="0.5">
      <c r="A20" s="32" t="s">
        <v>55</v>
      </c>
      <c r="B20" s="47">
        <v>19437.98</v>
      </c>
      <c r="C20" s="48">
        <v>21834.69</v>
      </c>
      <c r="D20" s="47">
        <v>20769.419999999998</v>
      </c>
      <c r="E20" s="49">
        <v>19670.875764</v>
      </c>
      <c r="F20" s="49">
        <v>23109.18</v>
      </c>
      <c r="G20" s="36">
        <v>24953.09</v>
      </c>
      <c r="H20" s="108">
        <v>25694.43</v>
      </c>
      <c r="I20" s="108">
        <v>25983.18</v>
      </c>
      <c r="J20" s="108"/>
      <c r="K20" s="167"/>
      <c r="L20" s="50">
        <v>3.3143213101022084</v>
      </c>
      <c r="M20" s="51">
        <v>12.330036351513884</v>
      </c>
      <c r="N20" s="51">
        <v>-4.8787960809152819</v>
      </c>
      <c r="O20" s="52">
        <v>-3.6144880329509133</v>
      </c>
      <c r="P20" s="52">
        <v>17.479161971489333</v>
      </c>
      <c r="Q20" s="52">
        <v>7.979123447911185</v>
      </c>
      <c r="R20" s="52">
        <v>2.970934661799407</v>
      </c>
      <c r="S20" s="52">
        <v>1.1237844155328691</v>
      </c>
      <c r="T20" s="52"/>
    </row>
    <row r="21" spans="1:20" ht="11.25" customHeight="1" x14ac:dyDescent="0.5">
      <c r="A21" s="75" t="s">
        <v>17</v>
      </c>
      <c r="B21" s="60">
        <v>55246.84</v>
      </c>
      <c r="C21" s="61">
        <v>62065.05</v>
      </c>
      <c r="D21" s="60">
        <v>63930.46</v>
      </c>
      <c r="E21" s="76">
        <v>58679.902499000003</v>
      </c>
      <c r="F21" s="76">
        <v>67733.279999999999</v>
      </c>
      <c r="G21" s="76">
        <v>72238.75</v>
      </c>
      <c r="H21" s="77">
        <v>72475.94</v>
      </c>
      <c r="I21" s="77">
        <v>77886.03</v>
      </c>
      <c r="J21" s="77"/>
      <c r="K21" s="63"/>
      <c r="L21" s="64">
        <v>1.0207611824036178</v>
      </c>
      <c r="M21" s="65">
        <v>12.341357442344236</v>
      </c>
      <c r="N21" s="65">
        <v>3.005572379302035</v>
      </c>
      <c r="O21" s="79">
        <v>-7.7316645876905232</v>
      </c>
      <c r="P21" s="79">
        <v>15.428412651425717</v>
      </c>
      <c r="Q21" s="79">
        <v>6.651781812426627</v>
      </c>
      <c r="R21" s="79">
        <v>0.32834178332266095</v>
      </c>
      <c r="S21" s="79">
        <v>7.4646703443929097</v>
      </c>
      <c r="T21" s="79"/>
    </row>
    <row r="22" spans="1:20" ht="11.25" hidden="1" customHeight="1" x14ac:dyDescent="0.5">
      <c r="A22" s="107" t="s">
        <v>56</v>
      </c>
      <c r="B22" s="60">
        <v>160549.81000000003</v>
      </c>
      <c r="C22" s="61">
        <v>175456.52999999997</v>
      </c>
      <c r="D22" s="60">
        <v>190585.31</v>
      </c>
      <c r="E22" s="60">
        <v>173221.86676599999</v>
      </c>
      <c r="F22" s="60">
        <v>200087.98</v>
      </c>
      <c r="G22" s="60">
        <v>221431.3</v>
      </c>
      <c r="H22" s="60">
        <v>214859.93</v>
      </c>
      <c r="I22" s="60">
        <v>222933.34</v>
      </c>
      <c r="J22" s="60"/>
      <c r="K22" s="63"/>
      <c r="L22" s="64">
        <v>-0.58374224290647092</v>
      </c>
      <c r="M22" s="65">
        <v>9.2847945444469495</v>
      </c>
      <c r="N22" s="65">
        <v>8.6225231970562977</v>
      </c>
      <c r="O22" s="65">
        <v>-7.2044819687908879</v>
      </c>
      <c r="P22" s="51">
        <v>15.509654603995582</v>
      </c>
      <c r="Q22" s="65">
        <v>10.666967600952336</v>
      </c>
      <c r="R22" s="65">
        <v>-2.9676789144082116</v>
      </c>
      <c r="S22" s="65">
        <v>3.7575224007566188</v>
      </c>
      <c r="T22" s="65"/>
    </row>
    <row r="23" spans="1:20" ht="12" customHeight="1" x14ac:dyDescent="0.5">
      <c r="A23" s="32" t="s">
        <v>57</v>
      </c>
      <c r="B23" s="47">
        <v>17756.88</v>
      </c>
      <c r="C23" s="48">
        <v>20015.830000000002</v>
      </c>
      <c r="D23" s="47">
        <v>21744.14</v>
      </c>
      <c r="E23" s="49">
        <v>19376.854249</v>
      </c>
      <c r="F23" s="49">
        <v>22776.03</v>
      </c>
      <c r="G23" s="36">
        <v>21827.17</v>
      </c>
      <c r="H23" s="37">
        <v>23753.200000000001</v>
      </c>
      <c r="I23" s="37">
        <v>27222.05</v>
      </c>
      <c r="J23" s="37"/>
      <c r="K23" s="167"/>
      <c r="L23" s="50">
        <v>-4.3594647713299466</v>
      </c>
      <c r="M23" s="51">
        <v>12.721547929591237</v>
      </c>
      <c r="N23" s="51">
        <v>8.6347156225847108</v>
      </c>
      <c r="O23" s="52">
        <v>-6.7089276958660182</v>
      </c>
      <c r="P23" s="52">
        <v>17.542454039852331</v>
      </c>
      <c r="Q23" s="52">
        <v>-4.1660464971287841</v>
      </c>
      <c r="R23" s="52">
        <v>8.8240023786867674</v>
      </c>
      <c r="S23" s="52">
        <v>14.603716551875113</v>
      </c>
      <c r="T23" s="52"/>
    </row>
    <row r="24" spans="1:20" ht="14.25" hidden="1" customHeight="1" x14ac:dyDescent="0.5">
      <c r="A24" s="107" t="s">
        <v>58</v>
      </c>
      <c r="B24" s="60">
        <v>178306.69</v>
      </c>
      <c r="C24" s="61">
        <v>195472.36</v>
      </c>
      <c r="D24" s="60">
        <v>212329.45</v>
      </c>
      <c r="E24" s="60">
        <v>192598.72101499999</v>
      </c>
      <c r="F24" s="60">
        <v>222864.01</v>
      </c>
      <c r="G24" s="60">
        <v>243258.46999999997</v>
      </c>
      <c r="H24" s="62">
        <v>238613.13</v>
      </c>
      <c r="I24" s="62">
        <v>250155.38999999998</v>
      </c>
      <c r="J24" s="62"/>
      <c r="K24" s="63"/>
      <c r="L24" s="64">
        <v>-0.97306557336442889</v>
      </c>
      <c r="M24" s="65">
        <v>9.6270476447069875</v>
      </c>
      <c r="N24" s="65">
        <v>8.6237716677693079</v>
      </c>
      <c r="O24" s="65">
        <v>-7.154863864071503</v>
      </c>
      <c r="P24" s="65">
        <v>15.71416924551794</v>
      </c>
      <c r="Q24" s="65">
        <v>9.1510782741457177</v>
      </c>
      <c r="R24" s="65">
        <v>-1.9096313480883031</v>
      </c>
      <c r="S24" s="65">
        <v>4.8372275239003004</v>
      </c>
      <c r="T24" s="65"/>
    </row>
    <row r="25" spans="1:20" ht="12" customHeight="1" x14ac:dyDescent="0.5">
      <c r="A25" s="32" t="s">
        <v>59</v>
      </c>
      <c r="B25" s="47">
        <v>18908.599999999999</v>
      </c>
      <c r="C25" s="48">
        <v>21440.86</v>
      </c>
      <c r="D25" s="47">
        <v>21225.31</v>
      </c>
      <c r="E25" s="49">
        <v>18959.814227999999</v>
      </c>
      <c r="F25" s="109">
        <v>23723.05</v>
      </c>
      <c r="G25" s="37">
        <v>22388.11</v>
      </c>
      <c r="H25" s="37">
        <v>23673.919999999998</v>
      </c>
      <c r="I25" s="37">
        <v>25608.16</v>
      </c>
      <c r="J25" s="37"/>
      <c r="K25" s="167"/>
      <c r="L25" s="50">
        <v>10.172320869324537</v>
      </c>
      <c r="M25" s="51">
        <v>13.392107295093258</v>
      </c>
      <c r="N25" s="51">
        <v>-1.0053234804947131</v>
      </c>
      <c r="O25" s="52">
        <v>-3.5073379011724359</v>
      </c>
      <c r="P25" s="52">
        <v>25.122797695800301</v>
      </c>
      <c r="Q25" s="52">
        <v>-5.6271853745618605</v>
      </c>
      <c r="R25" s="52">
        <v>5.7432717634494201</v>
      </c>
      <c r="S25" s="52">
        <v>8.1703410335086204</v>
      </c>
      <c r="T25" s="52"/>
    </row>
    <row r="26" spans="1:20" ht="14.25" hidden="1" customHeight="1" x14ac:dyDescent="0.5">
      <c r="A26" s="107" t="s">
        <v>60</v>
      </c>
      <c r="B26" s="60">
        <v>197215.29</v>
      </c>
      <c r="C26" s="61">
        <v>216913.21999999997</v>
      </c>
      <c r="D26" s="60">
        <v>233554.76</v>
      </c>
      <c r="E26" s="60">
        <v>211558.53524299999</v>
      </c>
      <c r="F26" s="62">
        <v>246587.06</v>
      </c>
      <c r="G26" s="62">
        <v>265646.57999999996</v>
      </c>
      <c r="H26" s="62">
        <v>262287.05</v>
      </c>
      <c r="I26" s="62">
        <v>275763.55</v>
      </c>
      <c r="J26" s="62"/>
      <c r="K26" s="63"/>
      <c r="L26" s="50">
        <v>-3.1639547670048174E-3</v>
      </c>
      <c r="M26" s="65">
        <v>9.988033889258773</v>
      </c>
      <c r="N26" s="65">
        <v>7.6719805275123676</v>
      </c>
      <c r="O26" s="65">
        <v>-6.8392612776971955</v>
      </c>
      <c r="P26" s="65">
        <v>16.557367783231069</v>
      </c>
      <c r="Q26" s="65">
        <v>7.7293269160190192</v>
      </c>
      <c r="R26" s="65">
        <v>-1.264661491218888</v>
      </c>
      <c r="S26" s="65">
        <v>5.1380729624279864</v>
      </c>
      <c r="T26" s="65"/>
    </row>
    <row r="27" spans="1:20" ht="11.7" customHeight="1" x14ac:dyDescent="0.5">
      <c r="A27" s="32" t="s">
        <v>61</v>
      </c>
      <c r="B27" s="47">
        <v>18172.240000000002</v>
      </c>
      <c r="C27" s="48">
        <v>19721.439999999999</v>
      </c>
      <c r="D27" s="47">
        <v>19402.21</v>
      </c>
      <c r="E27" s="49">
        <v>20075.575528000001</v>
      </c>
      <c r="F27" s="49">
        <v>25419.02</v>
      </c>
      <c r="G27" s="37">
        <v>21778.33</v>
      </c>
      <c r="H27" s="37">
        <v>22787.23</v>
      </c>
      <c r="I27" s="37">
        <v>24765.91</v>
      </c>
      <c r="J27" s="37"/>
      <c r="K27" s="167"/>
      <c r="L27" s="50">
        <v>6.3446640519754682</v>
      </c>
      <c r="M27" s="51">
        <v>8.5250910179482275</v>
      </c>
      <c r="N27" s="51">
        <v>-1.6186951865583832</v>
      </c>
      <c r="O27" s="52">
        <v>4.6747772459460935</v>
      </c>
      <c r="P27" s="52">
        <v>26.616644013753632</v>
      </c>
      <c r="Q27" s="52">
        <v>-14.322700088359031</v>
      </c>
      <c r="R27" s="52">
        <v>4.6325866124721227</v>
      </c>
      <c r="S27" s="52">
        <v>8.6832844536172349</v>
      </c>
      <c r="T27" s="52"/>
    </row>
    <row r="28" spans="1:20" ht="11.7" customHeight="1" x14ac:dyDescent="0.5">
      <c r="A28" s="75" t="s">
        <v>21</v>
      </c>
      <c r="B28" s="60">
        <v>54837.72</v>
      </c>
      <c r="C28" s="60">
        <v>61178.130000000005</v>
      </c>
      <c r="D28" s="60">
        <v>62371.659999999996</v>
      </c>
      <c r="E28" s="76">
        <v>58412.244005</v>
      </c>
      <c r="F28" s="76">
        <v>71918.100000000006</v>
      </c>
      <c r="G28" s="76">
        <v>65993.61</v>
      </c>
      <c r="H28" s="77">
        <v>70214.349999999991</v>
      </c>
      <c r="I28" s="77">
        <v>77596.12</v>
      </c>
      <c r="J28" s="77"/>
      <c r="K28" s="63"/>
      <c r="L28" s="64">
        <v>3.8257321305910974</v>
      </c>
      <c r="M28" s="65">
        <v>11.562132780137468</v>
      </c>
      <c r="N28" s="65">
        <v>1.9509095815775757</v>
      </c>
      <c r="O28" s="79">
        <v>-1.9900671562892214</v>
      </c>
      <c r="P28" s="79">
        <v>23.121618121440292</v>
      </c>
      <c r="Q28" s="79">
        <v>-8.2378288636657633</v>
      </c>
      <c r="R28" s="79">
        <v>6.3956798241526558</v>
      </c>
      <c r="S28" s="79">
        <v>10.513192815998451</v>
      </c>
      <c r="T28" s="79"/>
    </row>
    <row r="29" spans="1:20" ht="13.5" customHeight="1" x14ac:dyDescent="0.5">
      <c r="A29" s="75" t="s">
        <v>22</v>
      </c>
      <c r="B29" s="110">
        <v>110084.56</v>
      </c>
      <c r="C29" s="110">
        <v>123243.18000000001</v>
      </c>
      <c r="D29" s="110">
        <v>126302.12</v>
      </c>
      <c r="E29" s="111">
        <v>117092.146504</v>
      </c>
      <c r="F29" s="111">
        <v>139651.38</v>
      </c>
      <c r="G29" s="111">
        <v>138232.35999999999</v>
      </c>
      <c r="H29" s="112">
        <v>142690.28999999998</v>
      </c>
      <c r="I29" s="112">
        <v>155482.15</v>
      </c>
      <c r="J29" s="112"/>
      <c r="K29" s="63"/>
      <c r="L29" s="64">
        <v>2.3988313919785398</v>
      </c>
      <c r="M29" s="65">
        <v>11.953193072670686</v>
      </c>
      <c r="N29" s="65">
        <v>2.4820359227991196</v>
      </c>
      <c r="O29" s="79">
        <v>-4.9540473508323801</v>
      </c>
      <c r="P29" s="79">
        <v>19.266222517519015</v>
      </c>
      <c r="Q29" s="79">
        <v>-1.0161159882559168</v>
      </c>
      <c r="R29" s="79">
        <v>3.2249539832785779</v>
      </c>
      <c r="S29" s="79">
        <v>8.96477258543662</v>
      </c>
      <c r="T29" s="79"/>
    </row>
    <row r="30" spans="1:20" ht="16.5" customHeight="1" x14ac:dyDescent="0.5">
      <c r="A30" s="114" t="s">
        <v>62</v>
      </c>
      <c r="B30" s="115">
        <v>215387.53</v>
      </c>
      <c r="C30" s="115">
        <v>236634.65999999997</v>
      </c>
      <c r="D30" s="115">
        <v>252956.97000000003</v>
      </c>
      <c r="E30" s="116">
        <v>231634.11077099998</v>
      </c>
      <c r="F30" s="116">
        <v>272006.08</v>
      </c>
      <c r="G30" s="116">
        <v>287424.90999999997</v>
      </c>
      <c r="H30" s="117">
        <v>285074.27999999997</v>
      </c>
      <c r="I30" s="117">
        <v>300529.45999999996</v>
      </c>
      <c r="J30" s="117"/>
      <c r="K30" s="63"/>
      <c r="L30" s="118">
        <v>0.50298262434265162</v>
      </c>
      <c r="M30" s="119">
        <v>9.8646054393213731</v>
      </c>
      <c r="N30" s="119">
        <v>6.8976835430617278</v>
      </c>
      <c r="O30" s="120">
        <v>-5.9425673203426506</v>
      </c>
      <c r="P30" s="120">
        <v>17.429198616136855</v>
      </c>
      <c r="Q30" s="120">
        <v>5.6685607909940705</v>
      </c>
      <c r="R30" s="120">
        <v>-0.81782403619783395</v>
      </c>
      <c r="S30" s="120">
        <v>5.4214571724955363</v>
      </c>
      <c r="T30" s="120"/>
    </row>
    <row r="31" spans="1:20" ht="15" customHeight="1" x14ac:dyDescent="0.6">
      <c r="A31" s="169" t="s">
        <v>24</v>
      </c>
      <c r="B31" s="169"/>
      <c r="C31" s="169"/>
      <c r="D31" s="169"/>
      <c r="E31" s="169"/>
      <c r="F31" s="169"/>
      <c r="G31" s="169"/>
      <c r="H31" s="169"/>
      <c r="I31" s="169"/>
      <c r="J31" s="169"/>
      <c r="K31" s="163"/>
      <c r="L31" s="169" t="s">
        <v>4</v>
      </c>
      <c r="M31" s="169"/>
      <c r="N31" s="169"/>
      <c r="O31" s="169"/>
      <c r="P31" s="169"/>
      <c r="Q31" s="169"/>
      <c r="R31" s="169"/>
      <c r="S31" s="169"/>
      <c r="T31" s="169"/>
    </row>
    <row r="32" spans="1:20" ht="16.5" customHeight="1" x14ac:dyDescent="0.5">
      <c r="A32" s="164" t="s">
        <v>41</v>
      </c>
      <c r="B32" s="164"/>
      <c r="C32" s="164"/>
      <c r="D32" s="164"/>
      <c r="E32" s="164"/>
      <c r="F32" s="164"/>
      <c r="G32" s="164"/>
      <c r="H32" s="164"/>
      <c r="I32" s="164"/>
      <c r="J32" s="164"/>
      <c r="K32" s="165"/>
      <c r="L32" s="143"/>
      <c r="M32" s="166" t="s">
        <v>5</v>
      </c>
      <c r="N32" s="166"/>
      <c r="O32" s="166"/>
      <c r="P32" s="166"/>
      <c r="Q32" s="166"/>
      <c r="R32" s="166"/>
      <c r="S32" s="166"/>
      <c r="T32" s="166"/>
    </row>
    <row r="33" spans="1:20" ht="11.7" customHeight="1" x14ac:dyDescent="0.5">
      <c r="A33" s="23"/>
      <c r="B33" s="24">
        <v>2559</v>
      </c>
      <c r="C33" s="24">
        <v>2560</v>
      </c>
      <c r="D33" s="24">
        <v>2561</v>
      </c>
      <c r="E33" s="25">
        <v>2563</v>
      </c>
      <c r="F33" s="25">
        <v>2564</v>
      </c>
      <c r="G33" s="26">
        <v>2565</v>
      </c>
      <c r="H33" s="26">
        <v>2566</v>
      </c>
      <c r="I33" s="26">
        <v>2567</v>
      </c>
      <c r="J33" s="26">
        <v>2568</v>
      </c>
      <c r="K33" s="27"/>
      <c r="L33" s="29">
        <v>2563</v>
      </c>
      <c r="M33" s="29">
        <v>2564</v>
      </c>
      <c r="N33" s="29">
        <v>2565</v>
      </c>
      <c r="O33" s="25">
        <v>2563</v>
      </c>
      <c r="P33" s="25">
        <v>2564</v>
      </c>
      <c r="Q33" s="26">
        <v>2565</v>
      </c>
      <c r="R33" s="26">
        <v>2566</v>
      </c>
      <c r="S33" s="26">
        <v>2567</v>
      </c>
      <c r="T33" s="26">
        <v>2568</v>
      </c>
    </row>
    <row r="34" spans="1:20" ht="11.7" customHeight="1" x14ac:dyDescent="0.5">
      <c r="A34" s="32" t="s">
        <v>42</v>
      </c>
      <c r="B34" s="33">
        <v>15487.15</v>
      </c>
      <c r="C34" s="34">
        <v>16239.77</v>
      </c>
      <c r="D34" s="33">
        <v>20201.05</v>
      </c>
      <c r="E34" s="130">
        <v>21011.620502000002</v>
      </c>
      <c r="F34" s="130">
        <v>19736.71</v>
      </c>
      <c r="G34" s="37">
        <v>23159.8</v>
      </c>
      <c r="H34" s="37">
        <v>24765.05</v>
      </c>
      <c r="I34" s="37">
        <v>25173.8460580028</v>
      </c>
      <c r="J34" s="37">
        <v>27157.17</v>
      </c>
      <c r="K34" s="167"/>
      <c r="L34" s="38">
        <v>-12.293066422620214</v>
      </c>
      <c r="M34" s="39">
        <v>4.8596417029602046</v>
      </c>
      <c r="N34" s="39">
        <v>24.392463686369936</v>
      </c>
      <c r="O34" s="40">
        <v>-8.6094462011689679</v>
      </c>
      <c r="P34" s="40">
        <v>-6.0676448152994666</v>
      </c>
      <c r="Q34" s="40">
        <v>17.343772087647835</v>
      </c>
      <c r="R34" s="40">
        <v>6.931191115640023</v>
      </c>
      <c r="S34" s="40">
        <v>1.6506974869939794</v>
      </c>
      <c r="T34" s="40">
        <v>7.8785098527552888</v>
      </c>
    </row>
    <row r="35" spans="1:20" ht="11.7" customHeight="1" x14ac:dyDescent="0.5">
      <c r="A35" s="32" t="s">
        <v>43</v>
      </c>
      <c r="B35" s="47">
        <v>14007.7</v>
      </c>
      <c r="C35" s="48">
        <v>16756.86</v>
      </c>
      <c r="D35" s="47">
        <v>19484.5</v>
      </c>
      <c r="E35" s="109">
        <v>16575.878762</v>
      </c>
      <c r="F35" s="109">
        <v>19993.060000000001</v>
      </c>
      <c r="G35" s="37">
        <v>23230.26</v>
      </c>
      <c r="H35" s="37">
        <v>23190.35</v>
      </c>
      <c r="I35" s="37">
        <v>23777.716181987202</v>
      </c>
      <c r="J35" s="37">
        <v>24718.875917229201</v>
      </c>
      <c r="K35" s="167"/>
      <c r="L35" s="50">
        <v>-16.815475218402653</v>
      </c>
      <c r="M35" s="51">
        <v>19.626062808312561</v>
      </c>
      <c r="N35" s="51">
        <v>16.277751320951527</v>
      </c>
      <c r="O35" s="52">
        <v>-5.2598499555616574</v>
      </c>
      <c r="P35" s="52">
        <v>20.615385084945515</v>
      </c>
      <c r="Q35" s="52">
        <v>16.191618491616566</v>
      </c>
      <c r="R35" s="52">
        <v>-0.17180177923105111</v>
      </c>
      <c r="S35" s="52">
        <v>2.5328043000092837</v>
      </c>
      <c r="T35" s="52">
        <v>3.9581586727617468</v>
      </c>
    </row>
    <row r="36" spans="1:20" ht="11.7" hidden="1" customHeight="1" x14ac:dyDescent="0.5">
      <c r="A36" s="59" t="s">
        <v>44</v>
      </c>
      <c r="B36" s="60">
        <v>29494.85</v>
      </c>
      <c r="C36" s="61">
        <v>32996.630000000005</v>
      </c>
      <c r="D36" s="60">
        <v>39685.550000000003</v>
      </c>
      <c r="E36" s="62">
        <v>37587.499263999998</v>
      </c>
      <c r="F36" s="62">
        <v>39729.770000000004</v>
      </c>
      <c r="G36" s="62">
        <v>46390.06</v>
      </c>
      <c r="H36" s="62">
        <v>47955.399999999994</v>
      </c>
      <c r="I36" s="62">
        <v>48951.562239990002</v>
      </c>
      <c r="J36" s="62">
        <v>51876.045917229203</v>
      </c>
      <c r="K36" s="63"/>
      <c r="L36" s="64">
        <v>-14.500618167008007</v>
      </c>
      <c r="M36" s="65">
        <v>11.872513337074132</v>
      </c>
      <c r="N36" s="65">
        <v>20.271524698128253</v>
      </c>
      <c r="O36" s="65">
        <v>-7.1619496645480503</v>
      </c>
      <c r="P36" s="65">
        <v>5.6994234198809668</v>
      </c>
      <c r="Q36" s="65">
        <v>16.763978246035638</v>
      </c>
      <c r="R36" s="65">
        <v>3.374300442810374</v>
      </c>
      <c r="S36" s="65">
        <v>2.0772681282817063</v>
      </c>
      <c r="T36" s="65">
        <v>5.9742397247745105</v>
      </c>
    </row>
    <row r="37" spans="1:20" ht="11.7" customHeight="1" x14ac:dyDescent="0.5">
      <c r="A37" s="32" t="s">
        <v>45</v>
      </c>
      <c r="B37" s="47">
        <v>16160.27</v>
      </c>
      <c r="C37" s="48">
        <v>19091.53</v>
      </c>
      <c r="D37" s="47">
        <v>21042.3</v>
      </c>
      <c r="E37" s="109">
        <v>20591.356414000002</v>
      </c>
      <c r="F37" s="109">
        <v>23225.99</v>
      </c>
      <c r="G37" s="37">
        <v>26813.01</v>
      </c>
      <c r="H37" s="37">
        <v>24715.35</v>
      </c>
      <c r="I37" s="37">
        <v>25936.1811361039</v>
      </c>
      <c r="J37" s="37">
        <v>28575.288719334301</v>
      </c>
      <c r="K37" s="167"/>
      <c r="L37" s="50">
        <v>-6.929222468845408</v>
      </c>
      <c r="M37" s="51">
        <v>18.138682088851233</v>
      </c>
      <c r="N37" s="51">
        <v>10.217986719765261</v>
      </c>
      <c r="O37" s="52">
        <v>6.0778031956215894</v>
      </c>
      <c r="P37" s="52">
        <v>12.794852039027017</v>
      </c>
      <c r="Q37" s="52">
        <v>15.443991838453375</v>
      </c>
      <c r="R37" s="52">
        <v>-7.8232917527722545</v>
      </c>
      <c r="S37" s="52">
        <v>4.9395664479924495</v>
      </c>
      <c r="T37" s="52">
        <v>10.175390005881347</v>
      </c>
    </row>
    <row r="38" spans="1:20" ht="11.7" customHeight="1" x14ac:dyDescent="0.5">
      <c r="A38" s="75" t="s">
        <v>7</v>
      </c>
      <c r="B38" s="60">
        <v>45655.119999999995</v>
      </c>
      <c r="C38" s="61">
        <v>52088.160000000003</v>
      </c>
      <c r="D38" s="60">
        <v>60727.850000000006</v>
      </c>
      <c r="E38" s="77">
        <v>58178.855678</v>
      </c>
      <c r="F38" s="77">
        <v>62955.760000000009</v>
      </c>
      <c r="G38" s="77">
        <v>73203.069999999992</v>
      </c>
      <c r="H38" s="77">
        <v>72670.75</v>
      </c>
      <c r="I38" s="77">
        <v>74887.743376093902</v>
      </c>
      <c r="J38" s="77">
        <v>80451.334636563508</v>
      </c>
      <c r="K38" s="63"/>
      <c r="L38" s="64">
        <v>-11.965641719711151</v>
      </c>
      <c r="M38" s="65">
        <v>14.090511644696168</v>
      </c>
      <c r="N38" s="65">
        <v>16.586667680332724</v>
      </c>
      <c r="O38" s="79">
        <v>-2.871303485065535</v>
      </c>
      <c r="P38" s="79">
        <v>8.2107223772817761</v>
      </c>
      <c r="Q38" s="79">
        <v>16.277001500736365</v>
      </c>
      <c r="R38" s="79">
        <v>-0.72718261679460827</v>
      </c>
      <c r="S38" s="79">
        <v>3.0507368867032536</v>
      </c>
      <c r="T38" s="79">
        <v>7.4292414347814972</v>
      </c>
    </row>
    <row r="39" spans="1:20" ht="11.7" customHeight="1" x14ac:dyDescent="0.5">
      <c r="A39" s="32" t="s">
        <v>46</v>
      </c>
      <c r="B39" s="47">
        <v>14828.49</v>
      </c>
      <c r="C39" s="48">
        <v>16679.54</v>
      </c>
      <c r="D39" s="47">
        <v>20160.330000000002</v>
      </c>
      <c r="E39" s="109">
        <v>16377.164663</v>
      </c>
      <c r="F39" s="109">
        <v>20934.439999999999</v>
      </c>
      <c r="G39" s="37">
        <v>25005.82</v>
      </c>
      <c r="H39" s="37">
        <v>22984.58</v>
      </c>
      <c r="I39" s="37">
        <v>24934.922413231801</v>
      </c>
      <c r="J39" s="37">
        <v>28946.416223550201</v>
      </c>
      <c r="K39" s="167"/>
      <c r="L39" s="50">
        <v>-14.892953934205499</v>
      </c>
      <c r="M39" s="51">
        <v>12.483064695056623</v>
      </c>
      <c r="N39" s="51">
        <v>20.868621077080075</v>
      </c>
      <c r="O39" s="52">
        <v>-17.706949524723093</v>
      </c>
      <c r="P39" s="52">
        <v>27.827010540450825</v>
      </c>
      <c r="Q39" s="52">
        <v>19.5</v>
      </c>
      <c r="R39" s="52">
        <v>-8.0830782593812049</v>
      </c>
      <c r="S39" s="52">
        <v>8.4854385559005152</v>
      </c>
      <c r="T39" s="52">
        <v>16.087853588787127</v>
      </c>
    </row>
    <row r="40" spans="1:20" ht="12.75" hidden="1" customHeight="1" x14ac:dyDescent="0.5">
      <c r="A40" s="59" t="s">
        <v>47</v>
      </c>
      <c r="B40" s="60">
        <v>60483.609999999993</v>
      </c>
      <c r="C40" s="61">
        <v>68767.700000000012</v>
      </c>
      <c r="D40" s="60">
        <v>80888.180000000008</v>
      </c>
      <c r="E40" s="62">
        <v>74556.020340999996</v>
      </c>
      <c r="F40" s="62">
        <v>83890.200000000012</v>
      </c>
      <c r="G40" s="62">
        <v>98208.889999999985</v>
      </c>
      <c r="H40" s="62">
        <v>95655.33</v>
      </c>
      <c r="I40" s="62">
        <v>99822.665789325707</v>
      </c>
      <c r="J40" s="62">
        <v>109397.75086011371</v>
      </c>
      <c r="K40" s="60"/>
      <c r="L40" s="64">
        <v>-12.701794687973022</v>
      </c>
      <c r="M40" s="65">
        <v>13.696421228825484</v>
      </c>
      <c r="N40" s="65">
        <v>17.625251389824005</v>
      </c>
      <c r="O40" s="85">
        <v>-6.5711220923471476</v>
      </c>
      <c r="P40" s="85">
        <v>12.519686024425503</v>
      </c>
      <c r="Q40" s="85">
        <v>17.068370322159176</v>
      </c>
      <c r="R40" s="85">
        <v>-2.6001312101175178</v>
      </c>
      <c r="S40" s="85">
        <v>4.3566163948477454</v>
      </c>
      <c r="T40" s="85">
        <v>9.5920951369863126</v>
      </c>
    </row>
    <row r="41" spans="1:20" ht="11.7" customHeight="1" x14ac:dyDescent="0.5">
      <c r="A41" s="32" t="s">
        <v>48</v>
      </c>
      <c r="B41" s="47">
        <v>16054.84</v>
      </c>
      <c r="C41" s="48">
        <v>18843.990000000002</v>
      </c>
      <c r="D41" s="47">
        <v>20979.1</v>
      </c>
      <c r="E41" s="109">
        <v>13612.213686999999</v>
      </c>
      <c r="F41" s="109">
        <v>22057.09</v>
      </c>
      <c r="G41" s="37">
        <v>27044.63</v>
      </c>
      <c r="H41" s="37">
        <v>25967.47</v>
      </c>
      <c r="I41" s="37">
        <v>25373.161451347201</v>
      </c>
      <c r="J41" s="37">
        <v>29928.143667858501</v>
      </c>
      <c r="K41" s="63"/>
      <c r="L41" s="50">
        <v>0.34168386960888864</v>
      </c>
      <c r="M41" s="51">
        <v>17.372642766916414</v>
      </c>
      <c r="N41" s="51">
        <v>11.33045602337932</v>
      </c>
      <c r="O41" s="52">
        <v>-34.269917481358583</v>
      </c>
      <c r="P41" s="52">
        <v>62.038963736405826</v>
      </c>
      <c r="Q41" s="52">
        <v>22.611958331765436</v>
      </c>
      <c r="R41" s="52">
        <v>-3.9828978987695551</v>
      </c>
      <c r="S41" s="52">
        <v>-2.2886655829497449</v>
      </c>
      <c r="T41" s="52">
        <v>17.95196954563756</v>
      </c>
    </row>
    <row r="42" spans="1:20" ht="11.7" customHeight="1" x14ac:dyDescent="0.5">
      <c r="A42" s="59" t="s">
        <v>49</v>
      </c>
      <c r="B42" s="60">
        <v>76538.45</v>
      </c>
      <c r="C42" s="61">
        <v>87611.690000000017</v>
      </c>
      <c r="D42" s="60">
        <v>101867.28</v>
      </c>
      <c r="E42" s="91">
        <v>88168.234027999992</v>
      </c>
      <c r="F42" s="91">
        <v>105947.29000000001</v>
      </c>
      <c r="G42" s="91">
        <v>125253.51999999999</v>
      </c>
      <c r="H42" s="91">
        <v>121622.8</v>
      </c>
      <c r="I42" s="91">
        <v>125195.82724067291</v>
      </c>
      <c r="J42" s="91">
        <v>139325.89452797221</v>
      </c>
      <c r="K42" s="60"/>
      <c r="L42" s="64">
        <v>-10.254704043239959</v>
      </c>
      <c r="M42" s="65">
        <v>14.467551929781731</v>
      </c>
      <c r="N42" s="65">
        <v>16.271333197658876</v>
      </c>
      <c r="O42" s="85">
        <v>-12.278287035332747</v>
      </c>
      <c r="P42" s="85">
        <v>20.164922398642847</v>
      </c>
      <c r="Q42" s="85">
        <v>18.22248591728961</v>
      </c>
      <c r="R42" s="85">
        <v>-2.8986969787355932</v>
      </c>
      <c r="S42" s="65">
        <v>2.9377939339276127</v>
      </c>
      <c r="T42" s="65">
        <v>11.286372396530474</v>
      </c>
    </row>
    <row r="43" spans="1:20" ht="11.7" customHeight="1" x14ac:dyDescent="0.5">
      <c r="A43" s="32" t="s">
        <v>50</v>
      </c>
      <c r="B43" s="99">
        <v>16146.2</v>
      </c>
      <c r="C43" s="100">
        <v>18227.05</v>
      </c>
      <c r="D43" s="99">
        <v>20094.14</v>
      </c>
      <c r="E43" s="101">
        <v>14799.4557</v>
      </c>
      <c r="F43" s="101">
        <v>22560.32</v>
      </c>
      <c r="G43" s="102">
        <v>27600.03</v>
      </c>
      <c r="H43" s="102">
        <v>24499.09</v>
      </c>
      <c r="I43" s="102">
        <v>24388.344950534902</v>
      </c>
      <c r="J43" s="102"/>
      <c r="K43" s="167"/>
      <c r="L43" s="50">
        <v>-10.305466488013092</v>
      </c>
      <c r="M43" s="51">
        <v>12.88755248913056</v>
      </c>
      <c r="N43" s="51">
        <v>10.243511703758967</v>
      </c>
      <c r="O43" s="52">
        <v>-18.3</v>
      </c>
      <c r="P43" s="52">
        <v>52.440200891982805</v>
      </c>
      <c r="Q43" s="52">
        <v>22.338823208181434</v>
      </c>
      <c r="R43" s="52">
        <v>-11.235277642814157</v>
      </c>
      <c r="S43" s="52">
        <v>-0.45203740002219828</v>
      </c>
      <c r="T43" s="52"/>
    </row>
    <row r="44" spans="1:20" ht="11.7" customHeight="1" x14ac:dyDescent="0.5">
      <c r="A44" s="75" t="s">
        <v>12</v>
      </c>
      <c r="B44" s="60">
        <v>47029.53</v>
      </c>
      <c r="C44" s="61">
        <v>53750.58</v>
      </c>
      <c r="D44" s="60">
        <v>61233.57</v>
      </c>
      <c r="E44" s="77">
        <v>44788.834049999998</v>
      </c>
      <c r="F44" s="77">
        <v>65551.850000000006</v>
      </c>
      <c r="G44" s="77">
        <v>79650.48</v>
      </c>
      <c r="H44" s="77">
        <v>73451.14</v>
      </c>
      <c r="I44" s="77">
        <v>74696.428815113904</v>
      </c>
      <c r="J44" s="77"/>
      <c r="K44" s="63"/>
      <c r="L44" s="64">
        <v>-8.5470384637149071</v>
      </c>
      <c r="M44" s="65">
        <v>14.291127298103978</v>
      </c>
      <c r="N44" s="65">
        <v>13.921691635699563</v>
      </c>
      <c r="O44" s="79">
        <v>-23.714994166489245</v>
      </c>
      <c r="P44" s="79">
        <v>46.357571904687724</v>
      </c>
      <c r="Q44" s="79">
        <v>21.50760047199276</v>
      </c>
      <c r="R44" s="79">
        <v>-7.7831797121624362</v>
      </c>
      <c r="S44" s="79">
        <v>1.6953975324466075</v>
      </c>
      <c r="T44" s="79"/>
    </row>
    <row r="45" spans="1:20" ht="11.7" customHeight="1" x14ac:dyDescent="0.5">
      <c r="A45" s="75" t="s">
        <v>13</v>
      </c>
      <c r="B45" s="60">
        <v>92684.65</v>
      </c>
      <c r="C45" s="61">
        <v>105838.74000000002</v>
      </c>
      <c r="D45" s="60">
        <v>121961.42</v>
      </c>
      <c r="E45" s="77">
        <v>102967.689728</v>
      </c>
      <c r="F45" s="77">
        <v>128507.61000000002</v>
      </c>
      <c r="G45" s="77">
        <v>152853.54999999999</v>
      </c>
      <c r="H45" s="77">
        <v>146121.89000000001</v>
      </c>
      <c r="I45" s="77">
        <v>149584.17219120782</v>
      </c>
      <c r="J45" s="77"/>
      <c r="K45" s="63"/>
      <c r="L45" s="64">
        <v>-10.263551286048179</v>
      </c>
      <c r="M45" s="65">
        <v>14.192306924609444</v>
      </c>
      <c r="N45" s="65">
        <v>15.233250131284603</v>
      </c>
      <c r="O45" s="79">
        <v>-13.188920030590678</v>
      </c>
      <c r="P45" s="79">
        <v>24.803819857924768</v>
      </c>
      <c r="Q45" s="79">
        <v>18.945134844543432</v>
      </c>
      <c r="R45" s="79">
        <v>-4.4039932340465544</v>
      </c>
      <c r="S45" s="79">
        <v>2.3694479938685564</v>
      </c>
      <c r="T45" s="79"/>
    </row>
    <row r="46" spans="1:20" ht="11.7" customHeight="1" x14ac:dyDescent="0.5">
      <c r="A46" s="32" t="s">
        <v>51</v>
      </c>
      <c r="B46" s="47">
        <v>16073.99</v>
      </c>
      <c r="C46" s="48">
        <v>18944.53</v>
      </c>
      <c r="D46" s="47">
        <v>20747.78</v>
      </c>
      <c r="E46" s="109">
        <v>15394.782561</v>
      </c>
      <c r="F46" s="109">
        <v>22032.18</v>
      </c>
      <c r="G46" s="37">
        <v>27116.27</v>
      </c>
      <c r="H46" s="37">
        <v>23955.279999999999</v>
      </c>
      <c r="I46" s="37">
        <v>27093.84</v>
      </c>
      <c r="J46" s="37"/>
      <c r="K46" s="167"/>
      <c r="L46" s="50">
        <v>-7.896211560367739</v>
      </c>
      <c r="M46" s="51">
        <v>17.858291562953553</v>
      </c>
      <c r="N46" s="51">
        <v>9.518578713750081</v>
      </c>
      <c r="O46" s="52">
        <v>-26.771435361976348</v>
      </c>
      <c r="P46" s="52">
        <v>43.114590366574525</v>
      </c>
      <c r="Q46" s="52">
        <v>23.075746476290583</v>
      </c>
      <c r="R46" s="52">
        <v>-11.657171137475775</v>
      </c>
      <c r="S46" s="52">
        <v>13.101746253853008</v>
      </c>
      <c r="T46" s="52"/>
    </row>
    <row r="47" spans="1:20" ht="11.7" hidden="1" customHeight="1" x14ac:dyDescent="0.5">
      <c r="A47" s="107" t="s">
        <v>52</v>
      </c>
      <c r="B47" s="60">
        <v>108758.64</v>
      </c>
      <c r="C47" s="61">
        <v>124783.27000000002</v>
      </c>
      <c r="D47" s="60">
        <v>142709.20000000001</v>
      </c>
      <c r="E47" s="62">
        <v>118362.472289</v>
      </c>
      <c r="F47" s="62">
        <v>150539.79</v>
      </c>
      <c r="G47" s="62">
        <v>179969.81999999998</v>
      </c>
      <c r="H47" s="62">
        <v>170077.17</v>
      </c>
      <c r="I47" s="62">
        <v>176678.01219120782</v>
      </c>
      <c r="J47" s="62"/>
      <c r="K47" s="63"/>
      <c r="L47" s="64">
        <v>-9.9213632490468555</v>
      </c>
      <c r="M47" s="65">
        <v>14.734121353485129</v>
      </c>
      <c r="N47" s="65">
        <v>14.365651741615682</v>
      </c>
      <c r="O47" s="65">
        <v>-15.23386486113889</v>
      </c>
      <c r="P47" s="65">
        <v>27.185405212248526</v>
      </c>
      <c r="Q47" s="65">
        <v>19.600000000000001</v>
      </c>
      <c r="R47" s="65">
        <v>-5.4968383032221517</v>
      </c>
      <c r="S47" s="65">
        <v>3.8810865627689983</v>
      </c>
      <c r="T47" s="65"/>
    </row>
    <row r="48" spans="1:20" ht="11.7" customHeight="1" x14ac:dyDescent="0.5">
      <c r="A48" s="32" t="s">
        <v>53</v>
      </c>
      <c r="B48" s="47">
        <v>16647.72</v>
      </c>
      <c r="C48" s="48">
        <v>19041.11</v>
      </c>
      <c r="D48" s="47">
        <v>23264.66</v>
      </c>
      <c r="E48" s="109">
        <v>15678.172305</v>
      </c>
      <c r="F48" s="109">
        <v>22968.26</v>
      </c>
      <c r="G48" s="37">
        <v>27417.89</v>
      </c>
      <c r="H48" s="37">
        <v>23793.7</v>
      </c>
      <c r="I48" s="37">
        <v>25917.378068788799</v>
      </c>
      <c r="J48" s="37"/>
      <c r="K48" s="167"/>
      <c r="L48" s="50">
        <v>-1.7713667686850232</v>
      </c>
      <c r="M48" s="51">
        <v>14.376683413704704</v>
      </c>
      <c r="N48" s="51">
        <v>22.181217376507977</v>
      </c>
      <c r="O48" s="52">
        <v>-20.618858737753477</v>
      </c>
      <c r="P48" s="52">
        <v>46.498326164428505</v>
      </c>
      <c r="Q48" s="52">
        <v>19.372952065154259</v>
      </c>
      <c r="R48" s="52">
        <v>-13.21834028803821</v>
      </c>
      <c r="S48" s="52">
        <v>8.9253796962590837</v>
      </c>
      <c r="T48" s="52"/>
    </row>
    <row r="49" spans="1:20" ht="11.7" hidden="1" customHeight="1" x14ac:dyDescent="0.5">
      <c r="A49" s="107" t="s">
        <v>54</v>
      </c>
      <c r="B49" s="60">
        <v>125406.36</v>
      </c>
      <c r="C49" s="61">
        <v>143824.38</v>
      </c>
      <c r="D49" s="60">
        <v>165973.86000000002</v>
      </c>
      <c r="E49" s="62">
        <v>134040.64459400001</v>
      </c>
      <c r="F49" s="62">
        <v>173508.05000000002</v>
      </c>
      <c r="G49" s="62">
        <v>207387.70999999996</v>
      </c>
      <c r="H49" s="62">
        <v>193870.87000000002</v>
      </c>
      <c r="I49" s="62">
        <v>202595.39025999661</v>
      </c>
      <c r="J49" s="62"/>
      <c r="K49" s="63"/>
      <c r="L49" s="64">
        <v>-8.9181661058106538</v>
      </c>
      <c r="M49" s="65">
        <v>14.686671393699658</v>
      </c>
      <c r="N49" s="65">
        <v>15.400365362256396</v>
      </c>
      <c r="O49" s="65">
        <v>-15.901158239516766</v>
      </c>
      <c r="P49" s="65">
        <v>29.444356617012769</v>
      </c>
      <c r="Q49" s="65">
        <v>19.526275582026287</v>
      </c>
      <c r="R49" s="65">
        <v>-6.5176668376346614</v>
      </c>
      <c r="S49" s="65">
        <v>4.500170788936253</v>
      </c>
      <c r="T49" s="65"/>
    </row>
    <row r="50" spans="1:20" ht="11.7" customHeight="1" x14ac:dyDescent="0.5">
      <c r="A50" s="32" t="s">
        <v>55</v>
      </c>
      <c r="B50" s="47">
        <v>16817.96</v>
      </c>
      <c r="C50" s="48">
        <v>18392.349999999999</v>
      </c>
      <c r="D50" s="47">
        <v>20055.939999999999</v>
      </c>
      <c r="E50" s="109">
        <v>17210.023437</v>
      </c>
      <c r="F50" s="109">
        <v>22291.51</v>
      </c>
      <c r="G50" s="37">
        <v>25486.81</v>
      </c>
      <c r="H50" s="37">
        <v>23287.5</v>
      </c>
      <c r="I50" s="37">
        <v>25588.986557836201</v>
      </c>
      <c r="J50" s="37"/>
      <c r="K50" s="167"/>
      <c r="L50" s="50">
        <v>4.9692294249085611</v>
      </c>
      <c r="M50" s="51">
        <v>9.3613613066031665</v>
      </c>
      <c r="N50" s="51">
        <v>9.045010561456257</v>
      </c>
      <c r="O50" s="52">
        <v>-10.027768304828232</v>
      </c>
      <c r="P50" s="52">
        <v>29.526319831007662</v>
      </c>
      <c r="Q50" s="52">
        <v>14.334156815756316</v>
      </c>
      <c r="R50" s="52">
        <v>-8.6292085984868265</v>
      </c>
      <c r="S50" s="52">
        <v>9.8829267110518657</v>
      </c>
      <c r="T50" s="52"/>
    </row>
    <row r="51" spans="1:20" ht="11.7" customHeight="1" x14ac:dyDescent="0.5">
      <c r="A51" s="75" t="s">
        <v>17</v>
      </c>
      <c r="B51" s="60">
        <v>49539.67</v>
      </c>
      <c r="C51" s="61">
        <v>56377.99</v>
      </c>
      <c r="D51" s="60">
        <v>64068.380000000005</v>
      </c>
      <c r="E51" s="77">
        <v>48282.978302999996</v>
      </c>
      <c r="F51" s="77">
        <v>67291.95</v>
      </c>
      <c r="G51" s="77">
        <v>80020.97</v>
      </c>
      <c r="H51" s="77">
        <v>71036.479999999996</v>
      </c>
      <c r="I51" s="77">
        <v>78600.204626624996</v>
      </c>
      <c r="J51" s="77"/>
      <c r="K51" s="63"/>
      <c r="L51" s="64">
        <v>-1.7494427506214216</v>
      </c>
      <c r="M51" s="65">
        <v>13.803725378065689</v>
      </c>
      <c r="N51" s="65">
        <v>13.64076654737072</v>
      </c>
      <c r="O51" s="79">
        <v>-19.396138860801148</v>
      </c>
      <c r="P51" s="79">
        <v>39.369923656550633</v>
      </c>
      <c r="Q51" s="79">
        <v>18.916111065290874</v>
      </c>
      <c r="R51" s="79">
        <v>-11.227669447146171</v>
      </c>
      <c r="S51" s="79">
        <v>10.647662477962028</v>
      </c>
      <c r="T51" s="79"/>
    </row>
    <row r="52" spans="1:20" ht="12" hidden="1" customHeight="1" x14ac:dyDescent="0.5">
      <c r="A52" s="107" t="s">
        <v>56</v>
      </c>
      <c r="B52" s="60">
        <v>142224.32000000001</v>
      </c>
      <c r="C52" s="61">
        <v>162216.73000000001</v>
      </c>
      <c r="D52" s="60">
        <v>186029.80000000002</v>
      </c>
      <c r="E52" s="62">
        <v>151250.66803100001</v>
      </c>
      <c r="F52" s="62">
        <v>195799.56000000003</v>
      </c>
      <c r="G52" s="62">
        <v>232874.51999999996</v>
      </c>
      <c r="H52" s="62">
        <v>217158.37000000002</v>
      </c>
      <c r="I52" s="62">
        <v>228184.37681783282</v>
      </c>
      <c r="J52" s="62"/>
      <c r="K52" s="63"/>
      <c r="L52" s="64">
        <v>-7.4706014039553121</v>
      </c>
      <c r="M52" s="65">
        <v>14.056955941149862</v>
      </c>
      <c r="N52" s="65">
        <v>14.679786727299948</v>
      </c>
      <c r="O52" s="65">
        <v>-15.271807942623694</v>
      </c>
      <c r="P52" s="65">
        <v>29.453682782987368</v>
      </c>
      <c r="Q52" s="65">
        <v>18.935160017724218</v>
      </c>
      <c r="R52" s="65">
        <v>-6.7487632395334396</v>
      </c>
      <c r="S52" s="65">
        <v>5.0774035639670645</v>
      </c>
      <c r="T52" s="65"/>
    </row>
    <row r="53" spans="1:20" ht="13.5" customHeight="1" x14ac:dyDescent="0.5">
      <c r="A53" s="32" t="s">
        <v>57</v>
      </c>
      <c r="B53" s="47">
        <v>17504.939999999999</v>
      </c>
      <c r="C53" s="48">
        <v>19811.84</v>
      </c>
      <c r="D53" s="47">
        <v>21909.52</v>
      </c>
      <c r="E53" s="109">
        <v>17163.874374999999</v>
      </c>
      <c r="F53" s="109">
        <v>22841.67</v>
      </c>
      <c r="G53" s="37">
        <v>22147.39</v>
      </c>
      <c r="H53" s="37">
        <v>24176.33</v>
      </c>
      <c r="I53" s="37">
        <v>28016.400000000001</v>
      </c>
      <c r="J53" s="37"/>
      <c r="K53" s="167"/>
      <c r="L53" s="50">
        <v>6.3143209920031529</v>
      </c>
      <c r="M53" s="51">
        <v>13.178565593483915</v>
      </c>
      <c r="N53" s="51">
        <v>10.588012017056458</v>
      </c>
      <c r="O53" s="52">
        <v>-15.142781694754037</v>
      </c>
      <c r="P53" s="52">
        <v>33.079918327006517</v>
      </c>
      <c r="Q53" s="52">
        <v>-3.0395325735815271</v>
      </c>
      <c r="R53" s="52">
        <v>9.1610794770851101</v>
      </c>
      <c r="S53" s="52">
        <v>15.883593580994294</v>
      </c>
      <c r="T53" s="52"/>
    </row>
    <row r="54" spans="1:20" ht="13.5" hidden="1" customHeight="1" x14ac:dyDescent="0.5">
      <c r="A54" s="107" t="s">
        <v>58</v>
      </c>
      <c r="B54" s="60">
        <v>159729.26</v>
      </c>
      <c r="C54" s="61">
        <v>182028.57</v>
      </c>
      <c r="D54" s="60">
        <v>207939.31999999998</v>
      </c>
      <c r="E54" s="62">
        <v>168414.54240600002</v>
      </c>
      <c r="F54" s="62">
        <v>218641.22999999998</v>
      </c>
      <c r="G54" s="62">
        <v>255021.90999999997</v>
      </c>
      <c r="H54" s="62">
        <v>241334.7</v>
      </c>
      <c r="I54" s="62">
        <v>256200.77681783281</v>
      </c>
      <c r="J54" s="62"/>
      <c r="K54" s="60"/>
      <c r="L54" s="64">
        <v>-6.136822155220889</v>
      </c>
      <c r="M54" s="65">
        <v>13.960691985926687</v>
      </c>
      <c r="N54" s="65">
        <v>14.234441329731906</v>
      </c>
      <c r="O54" s="65">
        <v>-15.258676263614724</v>
      </c>
      <c r="P54" s="65">
        <v>29.823248560636493</v>
      </c>
      <c r="Q54" s="65">
        <v>16.639441700908829</v>
      </c>
      <c r="R54" s="65">
        <v>-5.3670721860721526</v>
      </c>
      <c r="S54" s="65">
        <v>6.1599416983271871</v>
      </c>
      <c r="T54" s="65"/>
    </row>
    <row r="55" spans="1:20" ht="13.5" customHeight="1" x14ac:dyDescent="0.5">
      <c r="A55" s="32" t="s">
        <v>59</v>
      </c>
      <c r="B55" s="47">
        <v>17299.96</v>
      </c>
      <c r="C55" s="48">
        <v>19548.830000000002</v>
      </c>
      <c r="D55" s="47">
        <v>22162.85</v>
      </c>
      <c r="E55" s="109">
        <v>18783.706298000001</v>
      </c>
      <c r="F55" s="109">
        <v>22401.42</v>
      </c>
      <c r="G55" s="37">
        <v>23503.72</v>
      </c>
      <c r="H55" s="37">
        <v>25608.51</v>
      </c>
      <c r="I55" s="37">
        <v>25832.530602274601</v>
      </c>
      <c r="J55" s="37"/>
      <c r="K55" s="167"/>
      <c r="L55" s="50">
        <v>2.5631357595203186</v>
      </c>
      <c r="M55" s="51">
        <v>12.999278611048837</v>
      </c>
      <c r="N55" s="51">
        <v>13.371746544422326</v>
      </c>
      <c r="O55" s="52">
        <v>-1.4972489802938971</v>
      </c>
      <c r="P55" s="52">
        <v>19.259850237251609</v>
      </c>
      <c r="Q55" s="52">
        <v>4.9206702075136333</v>
      </c>
      <c r="R55" s="52">
        <v>8.955135612575349</v>
      </c>
      <c r="S55" s="52">
        <v>0.8747896784100373</v>
      </c>
      <c r="T55" s="52"/>
    </row>
    <row r="56" spans="1:20" ht="14.25" hidden="1" customHeight="1" x14ac:dyDescent="0.5">
      <c r="A56" s="107" t="s">
        <v>60</v>
      </c>
      <c r="B56" s="60">
        <v>177029.22</v>
      </c>
      <c r="C56" s="61">
        <v>201577.40000000002</v>
      </c>
      <c r="D56" s="60">
        <v>230102.16999999998</v>
      </c>
      <c r="E56" s="62">
        <v>187198.24870400003</v>
      </c>
      <c r="F56" s="62">
        <v>241042.64999999997</v>
      </c>
      <c r="G56" s="62">
        <v>278525.63</v>
      </c>
      <c r="H56" s="62">
        <v>266943.21000000002</v>
      </c>
      <c r="I56" s="62">
        <v>282033.30742010742</v>
      </c>
      <c r="J56" s="62"/>
      <c r="K56" s="63"/>
      <c r="L56" s="50">
        <v>-5.3522437920518033</v>
      </c>
      <c r="M56" s="65">
        <v>13.866739061495048</v>
      </c>
      <c r="N56" s="65">
        <v>14.150777815370152</v>
      </c>
      <c r="O56" s="65">
        <v>-14.05385948657074</v>
      </c>
      <c r="P56" s="65">
        <v>28.763303967196464</v>
      </c>
      <c r="Q56" s="65">
        <v>15.550351773845851</v>
      </c>
      <c r="R56" s="65">
        <v>-4.1584754695645039</v>
      </c>
      <c r="S56" s="65">
        <v>5.6529242381206934</v>
      </c>
      <c r="T56" s="65"/>
    </row>
    <row r="57" spans="1:20" ht="11.7" customHeight="1" x14ac:dyDescent="0.5">
      <c r="A57" s="32" t="s">
        <v>61</v>
      </c>
      <c r="B57" s="47">
        <v>17168.810000000001</v>
      </c>
      <c r="C57" s="48">
        <v>19941.43</v>
      </c>
      <c r="D57" s="47">
        <v>18098.88</v>
      </c>
      <c r="E57" s="109">
        <v>18958.130809999999</v>
      </c>
      <c r="F57" s="109">
        <v>26300.07</v>
      </c>
      <c r="G57" s="37">
        <v>22504.21</v>
      </c>
      <c r="H57" s="37">
        <v>21566.2</v>
      </c>
      <c r="I57" s="37">
        <v>24776.51</v>
      </c>
      <c r="J57" s="37"/>
      <c r="K57" s="167"/>
      <c r="L57" s="50">
        <v>9.9654004503962224</v>
      </c>
      <c r="M57" s="51">
        <v>16.149168171818552</v>
      </c>
      <c r="N57" s="51">
        <v>-9.2398087800122592</v>
      </c>
      <c r="O57" s="52">
        <v>2.7480820092915748</v>
      </c>
      <c r="P57" s="52">
        <v>38.727125915426683</v>
      </c>
      <c r="Q57" s="52">
        <v>-14.432889342119626</v>
      </c>
      <c r="R57" s="52">
        <v>-4.168153425514598</v>
      </c>
      <c r="S57" s="52">
        <v>14.885839879070017</v>
      </c>
      <c r="T57" s="52"/>
    </row>
    <row r="58" spans="1:20" ht="11.7" customHeight="1" x14ac:dyDescent="0.5">
      <c r="A58" s="75" t="s">
        <v>21</v>
      </c>
      <c r="B58" s="60">
        <v>51973.709999999992</v>
      </c>
      <c r="C58" s="60">
        <v>59302.1</v>
      </c>
      <c r="D58" s="60">
        <v>62171.25</v>
      </c>
      <c r="E58" s="77">
        <v>54905.711483000006</v>
      </c>
      <c r="F58" s="77">
        <v>71543.16</v>
      </c>
      <c r="G58" s="77">
        <v>68155.320000000007</v>
      </c>
      <c r="H58" s="77">
        <v>71351.039999999994</v>
      </c>
      <c r="I58" s="77">
        <v>78625.440602274597</v>
      </c>
      <c r="J58" s="77"/>
      <c r="K58" s="63"/>
      <c r="L58" s="64">
        <v>6.1862292196206203</v>
      </c>
      <c r="M58" s="65">
        <v>14.100186421173344</v>
      </c>
      <c r="N58" s="65">
        <v>4.8381929139102997</v>
      </c>
      <c r="O58" s="79">
        <v>-4.9203509667243743</v>
      </c>
      <c r="P58" s="79">
        <v>30.301853974064819</v>
      </c>
      <c r="Q58" s="79">
        <v>-4.7353793150875623</v>
      </c>
      <c r="R58" s="79">
        <v>4.6888782856569167</v>
      </c>
      <c r="S58" s="79">
        <v>10.195227150542729</v>
      </c>
      <c r="T58" s="79"/>
    </row>
    <row r="59" spans="1:20" ht="16.5" customHeight="1" x14ac:dyDescent="0.5">
      <c r="A59" s="75" t="s">
        <v>22</v>
      </c>
      <c r="B59" s="110">
        <v>101513.37999999999</v>
      </c>
      <c r="C59" s="110">
        <v>115680.09</v>
      </c>
      <c r="D59" s="110">
        <v>126239.63</v>
      </c>
      <c r="E59" s="112">
        <v>103188.689786</v>
      </c>
      <c r="F59" s="112">
        <v>138835.10999999999</v>
      </c>
      <c r="G59" s="112">
        <v>148176.29</v>
      </c>
      <c r="H59" s="112">
        <v>142387.51999999999</v>
      </c>
      <c r="I59" s="112">
        <v>157225.64522889961</v>
      </c>
      <c r="J59" s="112"/>
      <c r="K59" s="63"/>
      <c r="L59" s="64">
        <v>2.1594568369280864</v>
      </c>
      <c r="M59" s="65">
        <v>13.955510101230018</v>
      </c>
      <c r="N59" s="65">
        <v>9.1282259548726152</v>
      </c>
      <c r="O59" s="79">
        <v>-12.290792493648894</v>
      </c>
      <c r="P59" s="79">
        <v>34.544890809182725</v>
      </c>
      <c r="Q59" s="79">
        <v>6.7282548340978243</v>
      </c>
      <c r="R59" s="79">
        <v>-3.9066776472808318</v>
      </c>
      <c r="S59" s="79">
        <v>10.420945058176191</v>
      </c>
      <c r="T59" s="79"/>
    </row>
    <row r="60" spans="1:20" ht="16.5" customHeight="1" x14ac:dyDescent="0.5">
      <c r="A60" s="114" t="s">
        <v>62</v>
      </c>
      <c r="B60" s="115">
        <v>194198.03</v>
      </c>
      <c r="C60" s="115">
        <v>221518.83000000002</v>
      </c>
      <c r="D60" s="115">
        <v>248201</v>
      </c>
      <c r="E60" s="117">
        <v>206156.37951400003</v>
      </c>
      <c r="F60" s="117">
        <v>267342.71999999997</v>
      </c>
      <c r="G60" s="117">
        <v>301029.83999999997</v>
      </c>
      <c r="H60" s="117">
        <v>288509.40999999997</v>
      </c>
      <c r="I60" s="117">
        <v>306809.81742010743</v>
      </c>
      <c r="J60" s="117"/>
      <c r="K60" s="63"/>
      <c r="L60" s="118">
        <v>-4.1721320851042965</v>
      </c>
      <c r="M60" s="119">
        <v>14.068525823871658</v>
      </c>
      <c r="N60" s="119">
        <v>12.1</v>
      </c>
      <c r="O60" s="120">
        <v>-12.741685875811227</v>
      </c>
      <c r="P60" s="120">
        <v>29.679576557486453</v>
      </c>
      <c r="Q60" s="120">
        <v>12.600724642885353</v>
      </c>
      <c r="R60" s="120">
        <v>-4.1591989684477753</v>
      </c>
      <c r="S60" s="120">
        <v>6.3430885738206877</v>
      </c>
      <c r="T60" s="120"/>
    </row>
    <row r="61" spans="1:20" ht="16.5" customHeight="1" x14ac:dyDescent="0.6">
      <c r="A61" s="169" t="s">
        <v>25</v>
      </c>
      <c r="B61" s="169"/>
      <c r="C61" s="169"/>
      <c r="D61" s="169"/>
      <c r="E61" s="169"/>
      <c r="F61" s="169"/>
      <c r="G61" s="169"/>
      <c r="H61" s="169"/>
      <c r="I61" s="169"/>
      <c r="J61" s="169"/>
      <c r="K61" s="163"/>
      <c r="L61" s="139"/>
      <c r="M61" s="139"/>
      <c r="N61" s="139"/>
    </row>
    <row r="62" spans="1:20" ht="17.25" customHeight="1" x14ac:dyDescent="0.6">
      <c r="A62" s="164" t="s">
        <v>41</v>
      </c>
      <c r="B62" s="164"/>
      <c r="C62" s="164"/>
      <c r="D62" s="164"/>
      <c r="E62" s="164"/>
      <c r="F62" s="164"/>
      <c r="G62" s="164"/>
      <c r="H62" s="164"/>
      <c r="I62" s="164"/>
      <c r="J62" s="164"/>
      <c r="K62" s="165"/>
      <c r="L62" s="139"/>
      <c r="M62" s="139"/>
      <c r="N62" s="139"/>
    </row>
    <row r="63" spans="1:20" ht="11.7" customHeight="1" x14ac:dyDescent="0.6">
      <c r="A63" s="23"/>
      <c r="B63" s="24">
        <v>2559</v>
      </c>
      <c r="C63" s="24">
        <v>2560</v>
      </c>
      <c r="D63" s="24">
        <v>2561</v>
      </c>
      <c r="E63" s="25">
        <v>2563</v>
      </c>
      <c r="F63" s="25">
        <v>2564</v>
      </c>
      <c r="G63" s="26">
        <v>2565</v>
      </c>
      <c r="H63" s="26">
        <v>2566</v>
      </c>
      <c r="I63" s="26">
        <v>2567</v>
      </c>
      <c r="J63" s="26">
        <v>2568</v>
      </c>
      <c r="K63" s="170"/>
      <c r="L63" s="138"/>
      <c r="M63" s="139"/>
      <c r="N63" s="139"/>
      <c r="P63" s="171"/>
    </row>
    <row r="64" spans="1:20" ht="11.7" customHeight="1" x14ac:dyDescent="0.6">
      <c r="A64" s="32" t="s">
        <v>42</v>
      </c>
      <c r="B64" s="33">
        <v>205.30000000000109</v>
      </c>
      <c r="C64" s="33">
        <v>854.29000000000087</v>
      </c>
      <c r="D64" s="33">
        <v>-19.869999999998981</v>
      </c>
      <c r="E64" s="35">
        <v>-1338.262920000001</v>
      </c>
      <c r="F64" s="35">
        <v>30.630000000001019</v>
      </c>
      <c r="G64" s="35">
        <v>-1930.3400000000001</v>
      </c>
      <c r="H64" s="130">
        <v>-4154.619999999999</v>
      </c>
      <c r="I64" s="35">
        <v>-2913.8460580028004</v>
      </c>
      <c r="J64" s="35">
        <v>-1880.2099999999991</v>
      </c>
      <c r="K64" s="167"/>
      <c r="L64" s="143"/>
      <c r="M64" s="139"/>
      <c r="N64" s="139"/>
    </row>
    <row r="65" spans="1:14" ht="11.7" customHeight="1" x14ac:dyDescent="0.6">
      <c r="A65" s="32" t="s">
        <v>43</v>
      </c>
      <c r="B65" s="47">
        <v>4974.1399999999994</v>
      </c>
      <c r="C65" s="47">
        <v>1680.0999999999985</v>
      </c>
      <c r="D65" s="47">
        <v>971.61000000000058</v>
      </c>
      <c r="E65" s="49">
        <v>4214.006100999999</v>
      </c>
      <c r="F65" s="49">
        <v>211.41999999999825</v>
      </c>
      <c r="G65" s="49">
        <v>267.62000000000262</v>
      </c>
      <c r="H65" s="109">
        <v>-623.20999999999913</v>
      </c>
      <c r="I65" s="49">
        <v>-358.93618198720287</v>
      </c>
      <c r="J65" s="49">
        <v>1988.2501813234994</v>
      </c>
      <c r="K65" s="167"/>
      <c r="L65" s="144"/>
      <c r="M65" s="139"/>
      <c r="N65" s="139"/>
    </row>
    <row r="66" spans="1:14" ht="11.7" hidden="1" customHeight="1" x14ac:dyDescent="0.6">
      <c r="A66" s="59" t="s">
        <v>44</v>
      </c>
      <c r="B66" s="47">
        <v>5179.4400000000023</v>
      </c>
      <c r="C66" s="47">
        <v>2534.3899999999994</v>
      </c>
      <c r="D66" s="60">
        <v>951.73999999999796</v>
      </c>
      <c r="E66" s="60">
        <v>2875.743180999998</v>
      </c>
      <c r="F66" s="60">
        <v>242.04999999999563</v>
      </c>
      <c r="G66" s="60">
        <v>-1662.7200000000012</v>
      </c>
      <c r="H66" s="62">
        <v>-5763.1</v>
      </c>
      <c r="I66" s="60">
        <v>-3272.7822399900033</v>
      </c>
      <c r="J66" s="60">
        <v>108.04018132349302</v>
      </c>
      <c r="K66" s="63"/>
      <c r="L66" s="146"/>
      <c r="M66" s="139"/>
      <c r="N66" s="139"/>
    </row>
    <row r="67" spans="1:14" ht="11.7" customHeight="1" x14ac:dyDescent="0.6">
      <c r="A67" s="32" t="s">
        <v>45</v>
      </c>
      <c r="B67" s="47">
        <v>3009.9199999999983</v>
      </c>
      <c r="C67" s="47">
        <v>1804.0400000000009</v>
      </c>
      <c r="D67" s="47">
        <v>1607.4599999999991</v>
      </c>
      <c r="E67" s="49">
        <v>1770.9348379999974</v>
      </c>
      <c r="F67" s="49">
        <v>920.2599999999984</v>
      </c>
      <c r="G67" s="49">
        <v>2066.7000000000007</v>
      </c>
      <c r="H67" s="109">
        <v>3289.380000000001</v>
      </c>
      <c r="I67" s="49">
        <v>-861.2911361039005</v>
      </c>
      <c r="J67" s="49">
        <v>972.96128066569872</v>
      </c>
      <c r="K67" s="167"/>
      <c r="L67" s="146"/>
      <c r="M67" s="144"/>
      <c r="N67" s="139"/>
    </row>
    <row r="68" spans="1:14" ht="11.7" customHeight="1" x14ac:dyDescent="0.6">
      <c r="A68" s="75" t="s">
        <v>7</v>
      </c>
      <c r="B68" s="60">
        <v>8189.3599999999988</v>
      </c>
      <c r="C68" s="60">
        <v>4338.43</v>
      </c>
      <c r="D68" s="60">
        <v>2559.1999999999971</v>
      </c>
      <c r="E68" s="76">
        <v>4646.6780189999918</v>
      </c>
      <c r="F68" s="76">
        <v>1162.3099999999904</v>
      </c>
      <c r="G68" s="76">
        <v>403.97999999999593</v>
      </c>
      <c r="H68" s="77">
        <v>-1488.4499999999971</v>
      </c>
      <c r="I68" s="76">
        <v>-4134.0733760939038</v>
      </c>
      <c r="J68" s="76">
        <v>1081.0014619891881</v>
      </c>
      <c r="K68" s="63"/>
      <c r="L68" s="146"/>
      <c r="M68" s="144"/>
      <c r="N68" s="139"/>
    </row>
    <row r="69" spans="1:14" ht="11.7" customHeight="1" x14ac:dyDescent="0.6">
      <c r="A69" s="32" t="s">
        <v>46</v>
      </c>
      <c r="B69" s="47">
        <v>780.78000000000065</v>
      </c>
      <c r="C69" s="47">
        <v>181.98999999999796</v>
      </c>
      <c r="D69" s="47">
        <v>-1077.8400000000001</v>
      </c>
      <c r="E69" s="49">
        <v>2575.4829040000004</v>
      </c>
      <c r="F69" s="49">
        <v>469.65999999999985</v>
      </c>
      <c r="G69" s="49">
        <v>-1467.8499999999985</v>
      </c>
      <c r="H69" s="109">
        <v>-1181.1100000000006</v>
      </c>
      <c r="I69" s="49">
        <v>-1677.7224132318006</v>
      </c>
      <c r="J69" s="49">
        <v>-3321.3362235501991</v>
      </c>
      <c r="K69" s="167"/>
      <c r="L69" s="146"/>
      <c r="M69" s="144"/>
      <c r="N69" s="139"/>
    </row>
    <row r="70" spans="1:14" ht="11.7" hidden="1" customHeight="1" x14ac:dyDescent="0.6">
      <c r="A70" s="59" t="s">
        <v>47</v>
      </c>
      <c r="B70" s="60">
        <v>8970.14</v>
      </c>
      <c r="C70" s="60">
        <v>4520.4199999999983</v>
      </c>
      <c r="D70" s="60">
        <v>1481.3600000000006</v>
      </c>
      <c r="E70" s="60">
        <v>7222.1609229999885</v>
      </c>
      <c r="F70" s="60">
        <v>1631.9699999999866</v>
      </c>
      <c r="G70" s="60">
        <v>-1063.8699999999953</v>
      </c>
      <c r="H70" s="62">
        <v>-2669.5599999999977</v>
      </c>
      <c r="I70" s="60">
        <v>-5811.7957893257117</v>
      </c>
      <c r="J70" s="60">
        <v>-2240.334761561011</v>
      </c>
      <c r="K70" s="63"/>
      <c r="L70" s="146"/>
      <c r="M70" s="139"/>
      <c r="N70" s="139"/>
    </row>
    <row r="71" spans="1:14" ht="11.7" customHeight="1" x14ac:dyDescent="0.6">
      <c r="A71" s="32" t="s">
        <v>48</v>
      </c>
      <c r="B71" s="47">
        <v>1642.3400000000001</v>
      </c>
      <c r="C71" s="47">
        <v>1127.4099999999999</v>
      </c>
      <c r="D71" s="47">
        <v>1427.2200000000012</v>
      </c>
      <c r="E71" s="49">
        <v>2672.5487830000002</v>
      </c>
      <c r="F71" s="49">
        <v>1034.5499999999993</v>
      </c>
      <c r="G71" s="49">
        <v>-1518.7700000000004</v>
      </c>
      <c r="H71" s="109">
        <v>-1440.3700000000026</v>
      </c>
      <c r="I71" s="49">
        <v>856.92854865279878</v>
      </c>
      <c r="J71" s="49">
        <v>1116.4363321415003</v>
      </c>
      <c r="K71" s="63"/>
      <c r="L71" s="146"/>
      <c r="M71" s="139"/>
      <c r="N71" s="139"/>
    </row>
    <row r="72" spans="1:14" ht="11.7" customHeight="1" x14ac:dyDescent="0.6">
      <c r="A72" s="59" t="s">
        <v>49</v>
      </c>
      <c r="B72" s="60">
        <v>10612.479999999996</v>
      </c>
      <c r="C72" s="60">
        <v>5647.8299999999726</v>
      </c>
      <c r="D72" s="60">
        <v>2908.5800000000163</v>
      </c>
      <c r="E72" s="60">
        <v>9894.7097059999942</v>
      </c>
      <c r="F72" s="60">
        <v>2666.5199999999895</v>
      </c>
      <c r="G72" s="60">
        <v>-2582.6399999999994</v>
      </c>
      <c r="H72" s="62">
        <v>-4109.9300000000076</v>
      </c>
      <c r="I72" s="60">
        <v>-4954.8672406729165</v>
      </c>
      <c r="J72" s="60">
        <v>-1123.8984294194961</v>
      </c>
      <c r="K72" s="63"/>
      <c r="L72" s="143"/>
      <c r="M72" s="139"/>
      <c r="N72" s="139"/>
    </row>
    <row r="73" spans="1:14" ht="11.7" customHeight="1" x14ac:dyDescent="0.6">
      <c r="A73" s="32" t="s">
        <v>50</v>
      </c>
      <c r="B73" s="47">
        <v>2005.8400000000001</v>
      </c>
      <c r="C73" s="47">
        <v>1904.9099999999999</v>
      </c>
      <c r="D73" s="47">
        <v>1784.8500000000022</v>
      </c>
      <c r="E73" s="49">
        <v>1679.5648329999985</v>
      </c>
      <c r="F73" s="49">
        <v>1180.5699999999997</v>
      </c>
      <c r="G73" s="49">
        <v>-1078.3600000000006</v>
      </c>
      <c r="H73" s="109">
        <v>372.02999999999884</v>
      </c>
      <c r="I73" s="109">
        <v>418.00504946509682</v>
      </c>
      <c r="J73" s="109"/>
      <c r="K73" s="167"/>
      <c r="L73" s="146"/>
      <c r="M73" s="139"/>
      <c r="N73" s="139"/>
    </row>
    <row r="74" spans="1:14" ht="11.7" customHeight="1" x14ac:dyDescent="0.6">
      <c r="A74" s="75" t="s">
        <v>12</v>
      </c>
      <c r="B74" s="60">
        <v>4428.9599999999991</v>
      </c>
      <c r="C74" s="60">
        <v>3214.3099999999977</v>
      </c>
      <c r="D74" s="60">
        <v>2134.2300000000032</v>
      </c>
      <c r="E74" s="76">
        <v>6927.5965199999991</v>
      </c>
      <c r="F74" s="76">
        <v>2684.7799999999988</v>
      </c>
      <c r="G74" s="76">
        <v>-4064.9799999999959</v>
      </c>
      <c r="H74" s="77">
        <v>-2249.4499999999971</v>
      </c>
      <c r="I74" s="77">
        <v>-402.788815113905</v>
      </c>
      <c r="J74" s="77"/>
      <c r="K74" s="63"/>
      <c r="L74" s="146"/>
      <c r="M74" s="139"/>
      <c r="N74" s="139"/>
    </row>
    <row r="75" spans="1:14" ht="12" customHeight="1" x14ac:dyDescent="0.6">
      <c r="A75" s="75" t="s">
        <v>13</v>
      </c>
      <c r="B75" s="60">
        <v>12618.320000000007</v>
      </c>
      <c r="C75" s="60">
        <v>7552.7399999999616</v>
      </c>
      <c r="D75" s="60">
        <v>4693.4300000000221</v>
      </c>
      <c r="E75" s="76">
        <v>11574.274538999991</v>
      </c>
      <c r="F75" s="76">
        <v>3847.0899999999965</v>
      </c>
      <c r="G75" s="76">
        <v>-3661</v>
      </c>
      <c r="H75" s="77">
        <v>-3737.9000000000233</v>
      </c>
      <c r="I75" s="77">
        <v>-4536.8621912078233</v>
      </c>
      <c r="J75" s="77"/>
      <c r="K75" s="63"/>
      <c r="L75" s="146"/>
      <c r="M75" s="139"/>
      <c r="N75" s="139"/>
    </row>
    <row r="76" spans="1:14" ht="11.7" customHeight="1" x14ac:dyDescent="0.6">
      <c r="A76" s="32" t="s">
        <v>51</v>
      </c>
      <c r="B76" s="47">
        <v>990.09000000000196</v>
      </c>
      <c r="C76" s="47">
        <v>-81.469999999997526</v>
      </c>
      <c r="D76" s="47">
        <v>-413.98999999999796</v>
      </c>
      <c r="E76" s="49">
        <v>3439.3156899999994</v>
      </c>
      <c r="F76" s="49">
        <v>616.45999999999913</v>
      </c>
      <c r="G76" s="49">
        <v>-3502.9599999999991</v>
      </c>
      <c r="H76" s="109">
        <v>-1634.7999999999993</v>
      </c>
      <c r="I76" s="109">
        <v>-1373.2400000000016</v>
      </c>
      <c r="J76" s="109"/>
      <c r="K76" s="167"/>
      <c r="L76" s="143"/>
      <c r="M76" s="139"/>
      <c r="N76" s="139"/>
    </row>
    <row r="77" spans="1:14" ht="12.75" hidden="1" customHeight="1" x14ac:dyDescent="0.6">
      <c r="A77" s="107" t="s">
        <v>52</v>
      </c>
      <c r="B77" s="47">
        <v>13608.410000000003</v>
      </c>
      <c r="C77" s="47">
        <v>7471.2699999999604</v>
      </c>
      <c r="D77" s="60">
        <v>4279.4400000000023</v>
      </c>
      <c r="E77" s="60">
        <v>15013.590228999994</v>
      </c>
      <c r="F77" s="60">
        <v>4463.5500000000175</v>
      </c>
      <c r="G77" s="60">
        <v>-7163.9599999999919</v>
      </c>
      <c r="H77" s="62">
        <v>-5372.7000000000116</v>
      </c>
      <c r="I77" s="62">
        <v>-5910.102191207814</v>
      </c>
      <c r="J77" s="62"/>
      <c r="K77" s="63"/>
      <c r="L77" s="143"/>
      <c r="M77" s="139"/>
      <c r="N77" s="139"/>
    </row>
    <row r="78" spans="1:14" ht="11.25" customHeight="1" x14ac:dyDescent="0.6">
      <c r="A78" s="32" t="s">
        <v>53</v>
      </c>
      <c r="B78" s="47">
        <v>2097.0599999999977</v>
      </c>
      <c r="C78" s="47">
        <v>2326.1899999999987</v>
      </c>
      <c r="D78" s="47">
        <v>-437.40999999999985</v>
      </c>
      <c r="E78" s="49">
        <v>4496.756179</v>
      </c>
      <c r="F78" s="49">
        <v>-992.79999999999927</v>
      </c>
      <c r="G78" s="49">
        <v>-3745.5400000000009</v>
      </c>
      <c r="H78" s="109">
        <v>667.32999999999811</v>
      </c>
      <c r="I78" s="109">
        <v>264.87193121120072</v>
      </c>
      <c r="J78" s="109"/>
      <c r="K78" s="167"/>
      <c r="L78" s="143"/>
      <c r="M78" s="139"/>
      <c r="N78" s="139"/>
    </row>
    <row r="79" spans="1:14" ht="11.7" hidden="1" customHeight="1" x14ac:dyDescent="0.6">
      <c r="A79" s="107" t="s">
        <v>54</v>
      </c>
      <c r="B79" s="47">
        <v>15705.470000000016</v>
      </c>
      <c r="C79" s="47">
        <v>9797.4599999999627</v>
      </c>
      <c r="D79" s="60">
        <v>3842.0299999999988</v>
      </c>
      <c r="E79" s="60">
        <v>19510.346407999983</v>
      </c>
      <c r="F79" s="60">
        <v>3470.75</v>
      </c>
      <c r="G79" s="60">
        <v>-10909.499999999971</v>
      </c>
      <c r="H79" s="62">
        <v>-7925.4</v>
      </c>
      <c r="I79" s="60">
        <v>-5645.230259996606</v>
      </c>
      <c r="J79" s="60"/>
      <c r="K79" s="63"/>
      <c r="L79" s="143"/>
      <c r="M79" s="139"/>
      <c r="N79" s="139"/>
    </row>
    <row r="80" spans="1:14" ht="11.7" customHeight="1" x14ac:dyDescent="0.6">
      <c r="A80" s="32" t="s">
        <v>55</v>
      </c>
      <c r="B80" s="47">
        <v>2620.0200000000004</v>
      </c>
      <c r="C80" s="47">
        <v>3442.34</v>
      </c>
      <c r="D80" s="47">
        <v>713.47999999999956</v>
      </c>
      <c r="E80" s="49">
        <v>2460.8523270000005</v>
      </c>
      <c r="F80" s="49">
        <v>817.67000000000189</v>
      </c>
      <c r="G80" s="49">
        <v>-533.72000000000116</v>
      </c>
      <c r="H80" s="109">
        <v>2406.9300000000003</v>
      </c>
      <c r="I80" s="109">
        <v>394.19344216379977</v>
      </c>
      <c r="J80" s="109"/>
      <c r="K80" s="167"/>
      <c r="L80" s="143"/>
      <c r="M80" s="139"/>
      <c r="N80" s="139"/>
    </row>
    <row r="81" spans="1:27" ht="11.7" customHeight="1" x14ac:dyDescent="0.6">
      <c r="A81" s="75" t="s">
        <v>17</v>
      </c>
      <c r="B81" s="60">
        <v>5707.17</v>
      </c>
      <c r="C81" s="60">
        <v>5687.0600000000013</v>
      </c>
      <c r="D81" s="60">
        <v>-137.92000000000553</v>
      </c>
      <c r="E81" s="76">
        <v>10396.924196000007</v>
      </c>
      <c r="F81" s="76">
        <v>441.33000000000175</v>
      </c>
      <c r="G81" s="76">
        <v>-7782.2200000000012</v>
      </c>
      <c r="H81" s="77">
        <v>1439.4600000000064</v>
      </c>
      <c r="I81" s="77">
        <v>-714.17462662499747</v>
      </c>
      <c r="J81" s="77"/>
      <c r="K81" s="63"/>
      <c r="L81" s="147"/>
      <c r="M81" s="139"/>
      <c r="N81" s="139"/>
    </row>
    <row r="82" spans="1:27" ht="10.5" hidden="1" customHeight="1" x14ac:dyDescent="0.6">
      <c r="A82" s="107" t="s">
        <v>56</v>
      </c>
      <c r="B82" s="60">
        <v>18325.490000000005</v>
      </c>
      <c r="C82" s="60">
        <v>13239.799999999963</v>
      </c>
      <c r="D82" s="60">
        <v>4555.5099999999802</v>
      </c>
      <c r="E82" s="60">
        <v>21971.198734999984</v>
      </c>
      <c r="F82" s="60">
        <v>4288.4199999999837</v>
      </c>
      <c r="G82" s="60">
        <v>-11443.219999999972</v>
      </c>
      <c r="H82" s="62">
        <v>-2298.4400000000314</v>
      </c>
      <c r="I82" s="62">
        <v>-5251.0368178328208</v>
      </c>
      <c r="J82" s="62"/>
      <c r="K82" s="63"/>
      <c r="L82" s="147"/>
      <c r="M82" s="139"/>
      <c r="N82" s="139"/>
    </row>
    <row r="83" spans="1:27" ht="11.25" customHeight="1" x14ac:dyDescent="0.6">
      <c r="A83" s="32" t="s">
        <v>57</v>
      </c>
      <c r="B83" s="47">
        <v>251.94000000000233</v>
      </c>
      <c r="C83" s="47">
        <v>203.9900000000016</v>
      </c>
      <c r="D83" s="47">
        <v>-165.38000000000102</v>
      </c>
      <c r="E83" s="49">
        <v>2212.9798740000006</v>
      </c>
      <c r="F83" s="49">
        <v>-65.639999999999418</v>
      </c>
      <c r="G83" s="49">
        <v>-320.22000000000116</v>
      </c>
      <c r="H83" s="109">
        <v>-423.13000000000102</v>
      </c>
      <c r="I83" s="109">
        <v>-794.35000000000218</v>
      </c>
      <c r="J83" s="109"/>
      <c r="K83" s="167"/>
      <c r="L83" s="143"/>
      <c r="M83" s="139"/>
      <c r="N83" s="139"/>
    </row>
    <row r="84" spans="1:27" ht="11.25" hidden="1" customHeight="1" x14ac:dyDescent="0.6">
      <c r="A84" s="107" t="s">
        <v>58</v>
      </c>
      <c r="B84" s="60">
        <v>18577.430000000008</v>
      </c>
      <c r="C84" s="60">
        <v>13443.789999999964</v>
      </c>
      <c r="D84" s="60">
        <v>4390.1300000000338</v>
      </c>
      <c r="E84" s="60">
        <v>24184.178608999966</v>
      </c>
      <c r="F84" s="60">
        <v>4222.7800000000279</v>
      </c>
      <c r="G84" s="60">
        <v>-11763.440000000002</v>
      </c>
      <c r="H84" s="62">
        <v>-2721.570000000007</v>
      </c>
      <c r="I84" s="62">
        <v>-6045.3868178328266</v>
      </c>
      <c r="J84" s="62"/>
      <c r="K84" s="63"/>
      <c r="L84" s="143"/>
      <c r="M84" s="139"/>
      <c r="N84" s="139"/>
    </row>
    <row r="85" spans="1:27" ht="11.7" customHeight="1" x14ac:dyDescent="0.6">
      <c r="A85" s="32" t="s">
        <v>59</v>
      </c>
      <c r="B85" s="47">
        <v>1608.6399999999994</v>
      </c>
      <c r="C85" s="47">
        <v>1892.0299999999988</v>
      </c>
      <c r="D85" s="47">
        <v>-937.53999999999724</v>
      </c>
      <c r="E85" s="49">
        <v>176.1079299999983</v>
      </c>
      <c r="F85" s="49">
        <v>1321.630000000001</v>
      </c>
      <c r="G85" s="109">
        <v>-1115.6100000000006</v>
      </c>
      <c r="H85" s="109">
        <v>-1934.5900000000001</v>
      </c>
      <c r="I85" s="109">
        <v>-224.37060227460097</v>
      </c>
      <c r="J85" s="109"/>
      <c r="K85" s="167"/>
      <c r="L85" s="143"/>
      <c r="M85" s="139"/>
      <c r="N85" s="139"/>
    </row>
    <row r="86" spans="1:27" ht="12" hidden="1" customHeight="1" x14ac:dyDescent="0.6">
      <c r="A86" s="107" t="s">
        <v>60</v>
      </c>
      <c r="B86" s="60">
        <v>20186.070000000007</v>
      </c>
      <c r="C86" s="60">
        <v>15335.819999999963</v>
      </c>
      <c r="D86" s="60">
        <v>3452.5900000000256</v>
      </c>
      <c r="E86" s="60">
        <v>24360.286538999964</v>
      </c>
      <c r="F86" s="60">
        <v>5544.4100000000326</v>
      </c>
      <c r="G86" s="62">
        <v>-12879.050000000047</v>
      </c>
      <c r="H86" s="62">
        <v>-4656.1600000000326</v>
      </c>
      <c r="I86" s="62">
        <v>-6269.7574201074312</v>
      </c>
      <c r="J86" s="62"/>
      <c r="K86" s="63"/>
      <c r="L86" s="147"/>
      <c r="M86" s="139"/>
      <c r="N86" s="139"/>
    </row>
    <row r="87" spans="1:27" ht="11.7" customHeight="1" x14ac:dyDescent="0.6">
      <c r="A87" s="32" t="s">
        <v>61</v>
      </c>
      <c r="B87" s="47">
        <v>1003.4300000000003</v>
      </c>
      <c r="C87" s="47">
        <v>-219.9900000000016</v>
      </c>
      <c r="D87" s="47">
        <v>1303.3299999999981</v>
      </c>
      <c r="E87" s="49">
        <v>1117.4447180000025</v>
      </c>
      <c r="F87" s="49">
        <v>-881.04999999999927</v>
      </c>
      <c r="G87" s="49">
        <v>-725.87999999999738</v>
      </c>
      <c r="H87" s="109">
        <v>1221.0299999999988</v>
      </c>
      <c r="I87" s="109">
        <v>-10.599999999998545</v>
      </c>
      <c r="J87" s="109"/>
      <c r="K87" s="167"/>
      <c r="L87" s="143"/>
      <c r="M87" s="139"/>
      <c r="N87" s="139"/>
    </row>
    <row r="88" spans="1:27" ht="11.7" customHeight="1" x14ac:dyDescent="0.6">
      <c r="A88" s="75" t="s">
        <v>21</v>
      </c>
      <c r="B88" s="60">
        <v>2864.010000000002</v>
      </c>
      <c r="C88" s="60">
        <v>1876.0300000000061</v>
      </c>
      <c r="D88" s="60">
        <v>200.40999999999622</v>
      </c>
      <c r="E88" s="76">
        <v>3506.5325219999941</v>
      </c>
      <c r="F88" s="76">
        <v>374.94000000000233</v>
      </c>
      <c r="G88" s="76">
        <v>-2161.7100000000064</v>
      </c>
      <c r="H88" s="77">
        <v>-1136.6900000000023</v>
      </c>
      <c r="I88" s="77">
        <v>-1029.3206022746017</v>
      </c>
      <c r="J88" s="77"/>
      <c r="K88" s="63"/>
      <c r="L88" s="147"/>
      <c r="M88" s="139"/>
      <c r="N88" s="139"/>
    </row>
    <row r="89" spans="1:27" ht="14.25" customHeight="1" x14ac:dyDescent="0.6">
      <c r="A89" s="75" t="s">
        <v>22</v>
      </c>
      <c r="B89" s="110">
        <v>8571.1800000000021</v>
      </c>
      <c r="C89" s="110">
        <v>7563.0900000000111</v>
      </c>
      <c r="D89" s="110">
        <v>62.489999999990687</v>
      </c>
      <c r="E89" s="111">
        <v>13903.456718000001</v>
      </c>
      <c r="F89" s="111">
        <v>816.27000000001863</v>
      </c>
      <c r="G89" s="111">
        <v>-9943.9300000000221</v>
      </c>
      <c r="H89" s="112">
        <v>302.76999999998952</v>
      </c>
      <c r="I89" s="112">
        <v>-1743.4952288996137</v>
      </c>
      <c r="J89" s="112"/>
      <c r="K89" s="63"/>
      <c r="L89" s="147"/>
      <c r="M89" s="139"/>
      <c r="N89" s="139"/>
    </row>
    <row r="90" spans="1:27" ht="16.5" customHeight="1" x14ac:dyDescent="0.6">
      <c r="A90" s="114" t="s">
        <v>62</v>
      </c>
      <c r="B90" s="115">
        <v>21189.500000000007</v>
      </c>
      <c r="C90" s="115">
        <v>15115.829999999958</v>
      </c>
      <c r="D90" s="115">
        <v>4755.9700000000303</v>
      </c>
      <c r="E90" s="116">
        <v>25477.731256999949</v>
      </c>
      <c r="F90" s="116">
        <v>4663.3600000000442</v>
      </c>
      <c r="G90" s="116">
        <v>-13604.929999999993</v>
      </c>
      <c r="H90" s="117">
        <v>-3435.1300000000047</v>
      </c>
      <c r="I90" s="117">
        <v>-6280.3574201074662</v>
      </c>
      <c r="J90" s="117"/>
      <c r="K90" s="63"/>
      <c r="L90" s="147"/>
      <c r="M90" s="139"/>
      <c r="N90" s="139"/>
    </row>
    <row r="91" spans="1:27" ht="18.45" customHeight="1" x14ac:dyDescent="0.5">
      <c r="A91" s="148" t="s">
        <v>63</v>
      </c>
      <c r="B91" s="149"/>
      <c r="C91" s="149"/>
      <c r="D91" s="149"/>
      <c r="E91" s="149"/>
      <c r="F91" s="149"/>
      <c r="G91" s="149"/>
      <c r="H91" s="149"/>
      <c r="I91" s="149"/>
      <c r="J91" s="149"/>
      <c r="K91" s="149"/>
      <c r="L91" s="149"/>
      <c r="M91" s="149"/>
      <c r="N91" s="149"/>
      <c r="O91" s="149"/>
      <c r="P91" s="149"/>
      <c r="Q91" s="149"/>
      <c r="R91" s="149"/>
      <c r="S91" s="149"/>
      <c r="T91" s="149"/>
      <c r="U91" s="149"/>
      <c r="V91" s="149"/>
      <c r="W91" s="149"/>
      <c r="X91" s="149"/>
      <c r="Y91" s="149"/>
      <c r="Z91" s="149"/>
      <c r="AA91" s="149"/>
    </row>
    <row r="92" spans="1:27" ht="18.45" customHeight="1" x14ac:dyDescent="0.5">
      <c r="A92" s="148" t="s">
        <v>27</v>
      </c>
      <c r="B92" s="150"/>
      <c r="C92" s="150"/>
      <c r="D92" s="150"/>
      <c r="E92" s="150"/>
      <c r="F92" s="150"/>
      <c r="G92" s="150"/>
      <c r="H92" s="150"/>
      <c r="I92" s="150"/>
      <c r="J92" s="150"/>
      <c r="K92" s="150"/>
      <c r="L92" s="150"/>
      <c r="M92" s="150"/>
      <c r="N92" s="150"/>
      <c r="O92" s="150"/>
      <c r="P92" s="150"/>
      <c r="Q92" s="150"/>
      <c r="R92" s="150"/>
      <c r="S92" s="150"/>
      <c r="T92" s="150"/>
      <c r="U92" s="150"/>
      <c r="V92" s="150"/>
      <c r="W92" s="150"/>
      <c r="X92" s="150"/>
      <c r="Y92" s="150"/>
      <c r="Z92" s="150"/>
      <c r="AA92" s="150"/>
    </row>
    <row r="93" spans="1:27" x14ac:dyDescent="0.6">
      <c r="A93" s="151"/>
      <c r="B93" s="152"/>
      <c r="C93" s="152"/>
      <c r="D93" s="152"/>
      <c r="E93" s="152"/>
      <c r="F93" s="152"/>
      <c r="G93" s="152"/>
      <c r="H93" s="152"/>
      <c r="I93" s="152"/>
      <c r="J93" s="152"/>
      <c r="K93" s="152"/>
      <c r="L93" s="152"/>
      <c r="M93" s="152"/>
      <c r="N93" s="152"/>
      <c r="O93" s="152"/>
      <c r="P93" s="152"/>
      <c r="Q93" s="152"/>
      <c r="R93" s="152"/>
      <c r="S93" s="152"/>
      <c r="T93" s="152"/>
    </row>
    <row r="94" spans="1:27" x14ac:dyDescent="0.6">
      <c r="A94" s="156"/>
      <c r="B94" s="157"/>
      <c r="C94" s="157"/>
      <c r="D94" s="158"/>
      <c r="E94" s="158"/>
      <c r="F94" s="158"/>
      <c r="G94" s="158"/>
      <c r="H94" s="158"/>
      <c r="I94" s="158"/>
      <c r="J94" s="158"/>
      <c r="K94" s="139"/>
      <c r="L94" s="139"/>
      <c r="M94" s="139"/>
      <c r="N94" s="160"/>
      <c r="O94" s="139"/>
      <c r="P94" s="139"/>
      <c r="Q94" s="139"/>
      <c r="R94" s="139"/>
      <c r="S94" s="139"/>
      <c r="T94" s="139"/>
    </row>
    <row r="95" spans="1:27" x14ac:dyDescent="0.6">
      <c r="A95" s="156"/>
      <c r="B95" s="157"/>
      <c r="C95" s="157"/>
      <c r="D95" s="158"/>
      <c r="E95" s="158"/>
      <c r="F95" s="158"/>
      <c r="G95" s="158"/>
      <c r="H95" s="158"/>
      <c r="I95" s="158"/>
      <c r="J95" s="158"/>
      <c r="K95" s="139"/>
      <c r="L95" s="139"/>
      <c r="M95" s="139"/>
      <c r="N95" s="160"/>
      <c r="O95" s="139"/>
      <c r="P95" s="139"/>
      <c r="Q95" s="139"/>
      <c r="R95" s="139"/>
      <c r="S95" s="139"/>
      <c r="T95" s="139"/>
    </row>
  </sheetData>
  <mergeCells count="10">
    <mergeCell ref="A32:J32"/>
    <mergeCell ref="M32:T32"/>
    <mergeCell ref="A61:J61"/>
    <mergeCell ref="A62:J62"/>
    <mergeCell ref="A1:J1"/>
    <mergeCell ref="L1:T1"/>
    <mergeCell ref="A2:J2"/>
    <mergeCell ref="M2:T2"/>
    <mergeCell ref="A31:J31"/>
    <mergeCell ref="L31:T31"/>
  </mergeCells>
  <printOptions horizontalCentered="1"/>
  <pageMargins left="0.35433070866141703" right="0.23622047244094499" top="0.35433070866141703" bottom="0.15748031496063" header="0.118110236220472" footer="0.23622047244094499"/>
  <pageSetup paperSize="9" scale="89" orientation="portrait" r:id="rId1"/>
  <headerFooter alignWithMargins="0">
    <oddHeader>&amp;R&amp;"TH Sarabun New,Regular"ตาราง 1 ล้านเหรียญ</oddHeader>
    <oddFooter xml:space="preserve">&amp;R
    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A4A59-C584-4507-AF45-27A4AACA48B8}">
  <sheetPr>
    <tabColor rgb="FFFF0000"/>
    <pageSetUpPr fitToPage="1"/>
  </sheetPr>
  <dimension ref="A1:W94"/>
  <sheetViews>
    <sheetView view="pageBreakPreview" zoomScaleNormal="100" zoomScaleSheetLayoutView="100" workbookViewId="0">
      <selection activeCell="V25" sqref="V25"/>
    </sheetView>
  </sheetViews>
  <sheetFormatPr defaultColWidth="8" defaultRowHeight="21" x14ac:dyDescent="0.6"/>
  <cols>
    <col min="1" max="1" width="5.6640625" style="46" customWidth="1"/>
    <col min="2" max="4" width="9.44140625" style="72" hidden="1" customWidth="1"/>
    <col min="5" max="6" width="9.77734375" style="72" bestFit="1" customWidth="1"/>
    <col min="7" max="7" width="9.44140625" style="72" customWidth="1"/>
    <col min="8" max="8" width="10.109375" style="72" bestFit="1" customWidth="1"/>
    <col min="9" max="10" width="10.109375" style="72" customWidth="1"/>
    <col min="11" max="11" width="1.5546875" style="72" customWidth="1"/>
    <col min="12" max="13" width="5.6640625" style="72" hidden="1" customWidth="1"/>
    <col min="14" max="14" width="6.44140625" style="72" hidden="1" customWidth="1"/>
    <col min="15" max="20" width="6.44140625" style="72" customWidth="1"/>
    <col min="21" max="16384" width="8" style="72"/>
  </cols>
  <sheetData>
    <row r="1" spans="1:20" ht="15.45" customHeight="1" x14ac:dyDescent="0.6">
      <c r="A1" s="162" t="s">
        <v>0</v>
      </c>
      <c r="B1" s="162"/>
      <c r="C1" s="162"/>
      <c r="D1" s="162"/>
      <c r="E1" s="162"/>
      <c r="F1" s="162"/>
      <c r="G1" s="162"/>
      <c r="H1" s="162"/>
      <c r="I1" s="162"/>
      <c r="J1" s="162"/>
      <c r="K1" s="163"/>
      <c r="L1" s="162" t="s">
        <v>4</v>
      </c>
      <c r="M1" s="162"/>
      <c r="N1" s="162"/>
      <c r="O1" s="162"/>
      <c r="P1" s="162"/>
      <c r="Q1" s="162"/>
      <c r="R1" s="162"/>
      <c r="S1" s="162"/>
      <c r="T1" s="162"/>
    </row>
    <row r="2" spans="1:20" ht="12" customHeight="1" x14ac:dyDescent="0.5">
      <c r="A2" s="164" t="s">
        <v>64</v>
      </c>
      <c r="B2" s="164"/>
      <c r="C2" s="164"/>
      <c r="D2" s="164"/>
      <c r="E2" s="164"/>
      <c r="F2" s="164"/>
      <c r="G2" s="164"/>
      <c r="H2" s="164"/>
      <c r="I2" s="164"/>
      <c r="J2" s="164"/>
      <c r="K2" s="165"/>
      <c r="L2" s="172"/>
      <c r="M2" s="164" t="s">
        <v>5</v>
      </c>
      <c r="N2" s="164"/>
      <c r="O2" s="164"/>
      <c r="P2" s="164"/>
      <c r="Q2" s="164"/>
      <c r="R2" s="164"/>
      <c r="S2" s="164"/>
      <c r="T2" s="164"/>
    </row>
    <row r="3" spans="1:20" ht="11.7" customHeight="1" x14ac:dyDescent="0.5">
      <c r="A3" s="23"/>
      <c r="B3" s="24">
        <v>2559</v>
      </c>
      <c r="C3" s="24">
        <v>2560</v>
      </c>
      <c r="D3" s="24">
        <v>2561</v>
      </c>
      <c r="E3" s="25">
        <v>2563</v>
      </c>
      <c r="F3" s="25">
        <v>2564</v>
      </c>
      <c r="G3" s="26">
        <v>2565</v>
      </c>
      <c r="H3" s="26">
        <v>2566</v>
      </c>
      <c r="I3" s="26">
        <v>2567</v>
      </c>
      <c r="J3" s="26">
        <v>2568</v>
      </c>
      <c r="K3" s="170"/>
      <c r="L3" s="24">
        <v>2559</v>
      </c>
      <c r="M3" s="24">
        <v>2560</v>
      </c>
      <c r="N3" s="28">
        <v>2561</v>
      </c>
      <c r="O3" s="25">
        <v>2563</v>
      </c>
      <c r="P3" s="25">
        <v>2564</v>
      </c>
      <c r="Q3" s="26">
        <v>2565</v>
      </c>
      <c r="R3" s="26">
        <v>2566</v>
      </c>
      <c r="S3" s="26">
        <v>2567</v>
      </c>
      <c r="T3" s="26">
        <v>2568</v>
      </c>
    </row>
    <row r="4" spans="1:20" ht="11.25" customHeight="1" x14ac:dyDescent="0.5">
      <c r="A4" s="32" t="s">
        <v>42</v>
      </c>
      <c r="B4" s="33">
        <v>562748.36</v>
      </c>
      <c r="C4" s="33">
        <v>609358.95878500002</v>
      </c>
      <c r="D4" s="33">
        <v>655101.29</v>
      </c>
      <c r="E4" s="35">
        <v>588919.99182800006</v>
      </c>
      <c r="F4" s="35">
        <v>589185.37</v>
      </c>
      <c r="G4" s="36">
        <v>707340.1</v>
      </c>
      <c r="H4" s="37">
        <v>712605.6</v>
      </c>
      <c r="I4" s="37">
        <v>771075.41437500005</v>
      </c>
      <c r="J4" s="37">
        <v>862366.56</v>
      </c>
      <c r="K4" s="167"/>
      <c r="L4" s="38">
        <v>-6.0730931039065794E-2</v>
      </c>
      <c r="M4" s="39">
        <v>8.2826716340852702</v>
      </c>
      <c r="N4" s="39">
        <v>7.5066314453151817</v>
      </c>
      <c r="O4" s="40">
        <v>-4.3955139027726631</v>
      </c>
      <c r="P4" s="173">
        <v>4.5061837886706257E-2</v>
      </c>
      <c r="Q4" s="40">
        <v>20.053914441222464</v>
      </c>
      <c r="R4" s="40">
        <v>0.74440852427284376</v>
      </c>
      <c r="S4" s="40">
        <v>8.2050736585567172</v>
      </c>
      <c r="T4" s="40">
        <v>11.839457454235735</v>
      </c>
    </row>
    <row r="5" spans="1:20" ht="11.7" customHeight="1" x14ac:dyDescent="0.5">
      <c r="A5" s="32" t="s">
        <v>43</v>
      </c>
      <c r="B5" s="47">
        <v>683420.33</v>
      </c>
      <c r="C5" s="47">
        <v>646217.20229599997</v>
      </c>
      <c r="D5" s="47">
        <v>646578.91</v>
      </c>
      <c r="E5" s="49">
        <v>626775.52776600001</v>
      </c>
      <c r="F5" s="49">
        <v>601075.1</v>
      </c>
      <c r="G5" s="36">
        <v>771303.65</v>
      </c>
      <c r="H5" s="37">
        <v>736352.35</v>
      </c>
      <c r="I5" s="37">
        <v>828338.597389</v>
      </c>
      <c r="J5" s="37">
        <v>906519.98077599995</v>
      </c>
      <c r="K5" s="167"/>
      <c r="L5" s="50">
        <v>22.48988870133395</v>
      </c>
      <c r="M5" s="51">
        <v>-5.4436671065960169</v>
      </c>
      <c r="N5" s="51">
        <v>5.5973085011506996E-2</v>
      </c>
      <c r="O5" s="52">
        <v>-7.8748599305136446</v>
      </c>
      <c r="P5" s="52">
        <v>-4.1004197878630304</v>
      </c>
      <c r="Q5" s="52">
        <v>28.320679063231879</v>
      </c>
      <c r="R5" s="52">
        <v>-4.5314578765444757</v>
      </c>
      <c r="S5" s="52">
        <v>12.492150991166117</v>
      </c>
      <c r="T5" s="52">
        <v>9.4383364041510163</v>
      </c>
    </row>
    <row r="6" spans="1:20" ht="12" hidden="1" customHeight="1" x14ac:dyDescent="0.5">
      <c r="A6" s="59" t="s">
        <v>44</v>
      </c>
      <c r="B6" s="60">
        <v>1246168.69</v>
      </c>
      <c r="C6" s="60">
        <v>1255576.161081</v>
      </c>
      <c r="D6" s="60">
        <v>1301680.2000000002</v>
      </c>
      <c r="E6" s="60">
        <f t="shared" ref="E6:J6" si="0">+E4+E5</f>
        <v>1215695.5195940002</v>
      </c>
      <c r="F6" s="60">
        <f t="shared" si="0"/>
        <v>1190260.47</v>
      </c>
      <c r="G6" s="62">
        <f t="shared" si="0"/>
        <v>1478643.75</v>
      </c>
      <c r="H6" s="62">
        <f t="shared" si="0"/>
        <v>1448957.95</v>
      </c>
      <c r="I6" s="62">
        <f t="shared" si="0"/>
        <v>1599414.0117640002</v>
      </c>
      <c r="J6" s="62">
        <f t="shared" si="0"/>
        <v>1768886.5407759999</v>
      </c>
      <c r="K6" s="63"/>
      <c r="L6" s="64">
        <v>11.162778947688444</v>
      </c>
      <c r="M6" s="65">
        <v>0.75491152654461047</v>
      </c>
      <c r="N6" s="65">
        <v>3.6719428377253172</v>
      </c>
      <c r="O6" s="65">
        <v>-6.2215515182718617</v>
      </c>
      <c r="P6" s="65">
        <v>-2.0922220394868796</v>
      </c>
      <c r="Q6" s="65">
        <v>24.228585865747519</v>
      </c>
      <c r="R6" s="65">
        <v>-2.0076370660613851</v>
      </c>
      <c r="S6" s="65">
        <v>10.383742451877232</v>
      </c>
      <c r="T6" s="65">
        <v>10.595913738750351</v>
      </c>
    </row>
    <row r="7" spans="1:20" ht="11.7" customHeight="1" x14ac:dyDescent="0.5">
      <c r="A7" s="32" t="s">
        <v>45</v>
      </c>
      <c r="B7" s="47">
        <v>678143.66</v>
      </c>
      <c r="C7" s="47">
        <v>726298.58022999996</v>
      </c>
      <c r="D7" s="47">
        <v>706017.95</v>
      </c>
      <c r="E7" s="49">
        <v>692043.59129799996</v>
      </c>
      <c r="F7" s="49">
        <v>716788.73</v>
      </c>
      <c r="G7" s="36">
        <v>922955.24</v>
      </c>
      <c r="H7" s="37">
        <v>954885.7</v>
      </c>
      <c r="I7" s="37">
        <v>896377.18008600001</v>
      </c>
      <c r="J7" s="37">
        <v>988362.47294400004</v>
      </c>
      <c r="K7" s="167"/>
      <c r="L7" s="50">
        <v>11.086715069355613</v>
      </c>
      <c r="M7" s="51">
        <v>7.1009909950348726</v>
      </c>
      <c r="N7" s="51">
        <v>-2.7923268449151717</v>
      </c>
      <c r="O7" s="52">
        <v>4.0181829312374351</v>
      </c>
      <c r="P7" s="52">
        <v>3.5756618532638784</v>
      </c>
      <c r="Q7" s="52">
        <v>28.762521140643504</v>
      </c>
      <c r="R7" s="52">
        <v>3.4595892212497814</v>
      </c>
      <c r="S7" s="52">
        <v>-6.1272799366458131</v>
      </c>
      <c r="T7" s="52">
        <v>10.261895873919368</v>
      </c>
    </row>
    <row r="8" spans="1:20" ht="11.25" customHeight="1" x14ac:dyDescent="0.5">
      <c r="A8" s="75" t="s">
        <v>7</v>
      </c>
      <c r="B8" s="60">
        <v>1924312.35</v>
      </c>
      <c r="C8" s="60">
        <v>1981874.741311</v>
      </c>
      <c r="D8" s="60">
        <v>2007698.1500000001</v>
      </c>
      <c r="E8" s="76">
        <f t="shared" ref="E8:J8" si="1">+E4+E5+E7</f>
        <v>1907739.1108920001</v>
      </c>
      <c r="F8" s="76">
        <f t="shared" si="1"/>
        <v>1907049.2</v>
      </c>
      <c r="G8" s="76">
        <f t="shared" si="1"/>
        <v>2401598.9900000002</v>
      </c>
      <c r="H8" s="77">
        <f t="shared" si="1"/>
        <v>2403843.65</v>
      </c>
      <c r="I8" s="77">
        <f t="shared" si="1"/>
        <v>2495791.1918500001</v>
      </c>
      <c r="J8" s="77">
        <f t="shared" si="1"/>
        <v>2757249.0137200002</v>
      </c>
      <c r="K8" s="63"/>
      <c r="L8" s="64">
        <v>11.135961521688564</v>
      </c>
      <c r="M8" s="65">
        <v>2.9913226566882445</v>
      </c>
      <c r="N8" s="65">
        <v>1.3029788488004179</v>
      </c>
      <c r="O8" s="79">
        <v>-2.7486743008997783</v>
      </c>
      <c r="P8" s="174">
        <v>-3.6163796614596677E-2</v>
      </c>
      <c r="Q8" s="79">
        <v>25.932723183020158</v>
      </c>
      <c r="R8" s="79">
        <v>9.3465229180478282E-2</v>
      </c>
      <c r="S8" s="79">
        <v>3.8250217251026397</v>
      </c>
      <c r="T8" s="79">
        <v>10.47594937925056</v>
      </c>
    </row>
    <row r="9" spans="1:20" ht="11.25" customHeight="1" x14ac:dyDescent="0.5">
      <c r="A9" s="32" t="s">
        <v>46</v>
      </c>
      <c r="B9" s="47">
        <v>542074.06000000006</v>
      </c>
      <c r="C9" s="47">
        <v>581621.65288199997</v>
      </c>
      <c r="D9" s="47">
        <v>590549.75</v>
      </c>
      <c r="E9" s="49">
        <v>614122.63897299999</v>
      </c>
      <c r="F9" s="49">
        <v>655821.56000000006</v>
      </c>
      <c r="G9" s="36">
        <v>782696.37</v>
      </c>
      <c r="H9" s="37">
        <v>740513.48</v>
      </c>
      <c r="I9" s="37">
        <v>833251.83081700001</v>
      </c>
      <c r="J9" s="37">
        <f>857699585194/10^6</f>
        <v>857699.58519400004</v>
      </c>
      <c r="K9" s="167"/>
      <c r="L9" s="50">
        <v>-1.11862063050302</v>
      </c>
      <c r="M9" s="51">
        <v>7.2956069659558809</v>
      </c>
      <c r="N9" s="51">
        <v>1.5350352026545666</v>
      </c>
      <c r="O9" s="52">
        <v>5.3489274486744343</v>
      </c>
      <c r="P9" s="52">
        <v>6.7899989970624297</v>
      </c>
      <c r="Q9" s="52">
        <v>19.399999999999999</v>
      </c>
      <c r="R9" s="52">
        <v>-5.3894321753402252</v>
      </c>
      <c r="S9" s="52">
        <v>12.523519601155675</v>
      </c>
      <c r="T9" s="52">
        <v>2.9340174810092101</v>
      </c>
    </row>
    <row r="10" spans="1:20" ht="12.75" hidden="1" customHeight="1" x14ac:dyDescent="0.5">
      <c r="A10" s="59" t="s">
        <v>47</v>
      </c>
      <c r="B10" s="60">
        <v>2466386.41</v>
      </c>
      <c r="C10" s="60">
        <v>2563496.3941930002</v>
      </c>
      <c r="D10" s="60">
        <v>2598247.9000000004</v>
      </c>
      <c r="E10" s="60">
        <f t="shared" ref="E10:J10" si="2">+E8+E9</f>
        <v>2521861.7498650001</v>
      </c>
      <c r="F10" s="60">
        <f t="shared" si="2"/>
        <v>2562870.7599999998</v>
      </c>
      <c r="G10" s="60">
        <f t="shared" si="2"/>
        <v>3184295.3600000003</v>
      </c>
      <c r="H10" s="62">
        <f t="shared" si="2"/>
        <v>3144357.13</v>
      </c>
      <c r="I10" s="62">
        <f t="shared" si="2"/>
        <v>3329043.0226670001</v>
      </c>
      <c r="J10" s="62">
        <f t="shared" si="2"/>
        <v>3614948.5989140002</v>
      </c>
      <c r="K10" s="63"/>
      <c r="L10" s="64">
        <v>8.1890651353039523</v>
      </c>
      <c r="M10" s="65">
        <v>3.9373386019021961</v>
      </c>
      <c r="N10" s="65">
        <v>1.3556292057098851</v>
      </c>
      <c r="O10" s="65">
        <v>-0.89359773600428127</v>
      </c>
      <c r="P10" s="65">
        <v>1.6261402964375504</v>
      </c>
      <c r="Q10" s="65">
        <v>24.247207845939165</v>
      </c>
      <c r="R10" s="85">
        <v>-1.2542250477669437</v>
      </c>
      <c r="S10" s="85">
        <v>5.8735660432757575</v>
      </c>
      <c r="T10" s="85">
        <v>8.5882211284236334</v>
      </c>
    </row>
    <row r="11" spans="1:20" ht="11.7" customHeight="1" x14ac:dyDescent="0.5">
      <c r="A11" s="32" t="s">
        <v>48</v>
      </c>
      <c r="B11" s="47">
        <v>614455.05000000005</v>
      </c>
      <c r="C11" s="47">
        <v>681050.72295299999</v>
      </c>
      <c r="D11" s="47">
        <v>694620.62</v>
      </c>
      <c r="E11" s="49">
        <v>524789.49855599995</v>
      </c>
      <c r="F11" s="49">
        <v>715930.92</v>
      </c>
      <c r="G11" s="36">
        <v>854937.51</v>
      </c>
      <c r="H11" s="37">
        <v>836801.01</v>
      </c>
      <c r="I11" s="37">
        <v>960608.69638400001</v>
      </c>
      <c r="J11" s="37">
        <f>1025476901807/10^6</f>
        <v>1025476.901807</v>
      </c>
      <c r="K11" s="63"/>
      <c r="L11" s="50">
        <v>3.7199917125968485</v>
      </c>
      <c r="M11" s="51">
        <v>10.838168382373926</v>
      </c>
      <c r="N11" s="51">
        <v>1.9924943311361076</v>
      </c>
      <c r="O11" s="52">
        <v>-20.876433676924144</v>
      </c>
      <c r="P11" s="52">
        <v>36.422493584559312</v>
      </c>
      <c r="Q11" s="52">
        <v>19.416201496088469</v>
      </c>
      <c r="R11" s="52">
        <v>-2.1213831172292363</v>
      </c>
      <c r="S11" s="52">
        <v>14.79535575417148</v>
      </c>
      <c r="T11" s="52">
        <v>6.7528230451360916</v>
      </c>
    </row>
    <row r="12" spans="1:20" ht="12.75" customHeight="1" x14ac:dyDescent="0.5">
      <c r="A12" s="59" t="s">
        <v>49</v>
      </c>
      <c r="B12" s="60">
        <v>3080841.46</v>
      </c>
      <c r="C12" s="60">
        <v>3244547.1171460003</v>
      </c>
      <c r="D12" s="60">
        <v>3292868.5200000005</v>
      </c>
      <c r="E12" s="90">
        <f t="shared" ref="E12:J12" si="3">+E8+E9+E11</f>
        <v>3046651.2484210003</v>
      </c>
      <c r="F12" s="90">
        <f t="shared" si="3"/>
        <v>3278801.6799999997</v>
      </c>
      <c r="G12" s="90">
        <f t="shared" si="3"/>
        <v>4039232.87</v>
      </c>
      <c r="H12" s="91">
        <f t="shared" si="3"/>
        <v>3981158.1399999997</v>
      </c>
      <c r="I12" s="91">
        <f t="shared" si="3"/>
        <v>4289651.7190509997</v>
      </c>
      <c r="J12" s="91">
        <f t="shared" si="3"/>
        <v>4640425.5007210001</v>
      </c>
      <c r="K12" s="63"/>
      <c r="L12" s="64">
        <v>7.2672519015543724</v>
      </c>
      <c r="M12" s="65">
        <v>5.3136670377709194</v>
      </c>
      <c r="N12" s="65">
        <v>1.4893111768555567</v>
      </c>
      <c r="O12" s="85">
        <v>-5.0252322969828285</v>
      </c>
      <c r="P12" s="85">
        <v>7.6198557908233377</v>
      </c>
      <c r="Q12" s="85">
        <v>23.192350871309799</v>
      </c>
      <c r="R12" s="85">
        <v>-2.4</v>
      </c>
      <c r="S12" s="85">
        <v>7.7488401164340637</v>
      </c>
      <c r="T12" s="85">
        <v>8.1772088888279804</v>
      </c>
    </row>
    <row r="13" spans="1:20" ht="11.7" customHeight="1" x14ac:dyDescent="0.5">
      <c r="A13" s="32" t="s">
        <v>50</v>
      </c>
      <c r="B13" s="99">
        <v>642598.63</v>
      </c>
      <c r="C13" s="99">
        <v>688303.79149600002</v>
      </c>
      <c r="D13" s="99">
        <v>697272.5</v>
      </c>
      <c r="E13" s="101">
        <v>521707.66311700002</v>
      </c>
      <c r="F13" s="101">
        <v>739426.71</v>
      </c>
      <c r="G13" s="102">
        <v>906213.69</v>
      </c>
      <c r="H13" s="102">
        <v>850468.05</v>
      </c>
      <c r="I13" s="102">
        <v>893117.75540899998</v>
      </c>
      <c r="J13" s="102"/>
      <c r="K13" s="167"/>
      <c r="L13" s="50">
        <v>6.5566047020283236</v>
      </c>
      <c r="M13" s="51">
        <v>7.1125519666918713</v>
      </c>
      <c r="N13" s="51">
        <v>1.3030159959611431</v>
      </c>
      <c r="O13" s="52">
        <v>-22.898485040737583</v>
      </c>
      <c r="P13" s="52">
        <v>41.732000941334356</v>
      </c>
      <c r="Q13" s="52">
        <v>22.556255778209589</v>
      </c>
      <c r="R13" s="52">
        <v>-6.1514895013338293</v>
      </c>
      <c r="S13" s="52">
        <v>5.0148509881117631</v>
      </c>
      <c r="T13" s="52"/>
    </row>
    <row r="14" spans="1:20" ht="11.7" customHeight="1" x14ac:dyDescent="0.5">
      <c r="A14" s="75" t="s">
        <v>12</v>
      </c>
      <c r="B14" s="60">
        <v>1799127.7400000002</v>
      </c>
      <c r="C14" s="60">
        <v>1950976.1673310001</v>
      </c>
      <c r="D14" s="60">
        <v>1982442.87</v>
      </c>
      <c r="E14" s="76">
        <f t="shared" ref="E14:I14" si="4">+E9+E11+E13</f>
        <v>1660619.8006460001</v>
      </c>
      <c r="F14" s="76">
        <f t="shared" si="4"/>
        <v>2111179.19</v>
      </c>
      <c r="G14" s="76">
        <f t="shared" si="4"/>
        <v>2543847.5699999998</v>
      </c>
      <c r="H14" s="77">
        <f t="shared" si="4"/>
        <v>2427782.54</v>
      </c>
      <c r="I14" s="77">
        <f t="shared" si="4"/>
        <v>2686978.2826100001</v>
      </c>
      <c r="J14" s="77"/>
      <c r="K14" s="63"/>
      <c r="L14" s="64">
        <v>3.1798044650410695</v>
      </c>
      <c r="M14" s="65">
        <v>8.4401137259436432</v>
      </c>
      <c r="N14" s="65">
        <v>1.6128696596046765</v>
      </c>
      <c r="O14" s="79">
        <v>-13.63735278572511</v>
      </c>
      <c r="P14" s="79">
        <v>27.132001508034964</v>
      </c>
      <c r="Q14" s="79">
        <v>20.494157106578893</v>
      </c>
      <c r="R14" s="79">
        <v>-4.5625780164178504</v>
      </c>
      <c r="S14" s="79">
        <v>10.676233902316469</v>
      </c>
      <c r="T14" s="79"/>
    </row>
    <row r="15" spans="1:20" ht="11.7" customHeight="1" x14ac:dyDescent="0.5">
      <c r="A15" s="76" t="s">
        <v>13</v>
      </c>
      <c r="B15" s="60">
        <v>3723440.09</v>
      </c>
      <c r="C15" s="60">
        <v>3932850.9086420005</v>
      </c>
      <c r="D15" s="60">
        <v>3990141.0200000005</v>
      </c>
      <c r="E15" s="76">
        <f t="shared" ref="E15:I15" si="5">+E8+E9+E11+E13</f>
        <v>3568358.9115380002</v>
      </c>
      <c r="F15" s="76">
        <f t="shared" si="5"/>
        <v>4018228.3899999997</v>
      </c>
      <c r="G15" s="76">
        <f t="shared" si="5"/>
        <v>4945446.5600000005</v>
      </c>
      <c r="H15" s="77">
        <f t="shared" si="5"/>
        <v>4831626.1899999995</v>
      </c>
      <c r="I15" s="77">
        <f t="shared" si="5"/>
        <v>5182769.4744600002</v>
      </c>
      <c r="J15" s="77"/>
      <c r="K15" s="63"/>
      <c r="L15" s="64">
        <v>7.1439310042180626</v>
      </c>
      <c r="M15" s="65">
        <v>5.6241221445837875</v>
      </c>
      <c r="N15" s="65">
        <v>1.4567069204711292</v>
      </c>
      <c r="O15" s="79">
        <v>-8.138613972837339</v>
      </c>
      <c r="P15" s="79">
        <v>12.607181329416806</v>
      </c>
      <c r="Q15" s="79">
        <v>23.075297867775024</v>
      </c>
      <c r="R15" s="79">
        <v>-2.3015185508343916</v>
      </c>
      <c r="S15" s="79">
        <v>7.2676004030850061</v>
      </c>
      <c r="T15" s="79"/>
    </row>
    <row r="16" spans="1:20" ht="10.5" customHeight="1" x14ac:dyDescent="0.5">
      <c r="A16" s="32" t="s">
        <v>51</v>
      </c>
      <c r="B16" s="47">
        <v>596638.71999999997</v>
      </c>
      <c r="C16" s="47">
        <v>636156.69244500005</v>
      </c>
      <c r="D16" s="47">
        <v>659251.9</v>
      </c>
      <c r="E16" s="49">
        <v>580105.29335000005</v>
      </c>
      <c r="F16" s="101">
        <v>708583.06</v>
      </c>
      <c r="G16" s="102">
        <v>828468.14</v>
      </c>
      <c r="H16" s="102">
        <v>770563.25</v>
      </c>
      <c r="I16" s="102">
        <f>ROUND(938285087540/10^6,2)</f>
        <v>938285.09</v>
      </c>
      <c r="J16" s="102"/>
      <c r="K16" s="167"/>
      <c r="L16" s="50">
        <v>-1.9635366802314924</v>
      </c>
      <c r="M16" s="51">
        <v>6.6234341017961551</v>
      </c>
      <c r="N16" s="51">
        <v>3.6304275077632342</v>
      </c>
      <c r="O16" s="52">
        <v>-11.545664290421541</v>
      </c>
      <c r="P16" s="52">
        <v>22.2</v>
      </c>
      <c r="Q16" s="52">
        <v>16.918987591941569</v>
      </c>
      <c r="R16" s="52">
        <v>-6.989392494924429</v>
      </c>
      <c r="S16" s="52">
        <v>21.766135356182637</v>
      </c>
      <c r="T16" s="52"/>
    </row>
    <row r="17" spans="1:20" ht="12" hidden="1" customHeight="1" x14ac:dyDescent="0.5">
      <c r="A17" s="76" t="s">
        <v>52</v>
      </c>
      <c r="B17" s="60">
        <v>4320078.8099999996</v>
      </c>
      <c r="C17" s="60">
        <v>4569007.6010870002</v>
      </c>
      <c r="D17" s="60">
        <v>4649392.9200000009</v>
      </c>
      <c r="E17" s="60">
        <f t="shared" ref="E17:I17" si="6">+E15+E16</f>
        <v>4148464.2048880002</v>
      </c>
      <c r="F17" s="60">
        <f t="shared" si="6"/>
        <v>4726811.4499999993</v>
      </c>
      <c r="G17" s="60">
        <f t="shared" si="6"/>
        <v>5773914.7000000002</v>
      </c>
      <c r="H17" s="62">
        <f t="shared" si="6"/>
        <v>5602189.4399999995</v>
      </c>
      <c r="I17" s="62">
        <f t="shared" si="6"/>
        <v>6121054.56446</v>
      </c>
      <c r="J17" s="62"/>
      <c r="K17" s="63"/>
      <c r="L17" s="64">
        <v>5.78667819851022</v>
      </c>
      <c r="M17" s="65">
        <v>5.7621354154647975</v>
      </c>
      <c r="N17" s="65">
        <v>1.7593605861779826</v>
      </c>
      <c r="O17" s="65">
        <v>-8.6307430170021515</v>
      </c>
      <c r="P17" s="65">
        <v>13.94123744470428</v>
      </c>
      <c r="Q17" s="65">
        <v>22.15242264423307</v>
      </c>
      <c r="R17" s="65">
        <v>-2.9741565111795043</v>
      </c>
      <c r="S17" s="65">
        <v>9.2618275411265003</v>
      </c>
      <c r="T17" s="65"/>
    </row>
    <row r="18" spans="1:20" ht="9.75" customHeight="1" x14ac:dyDescent="0.5">
      <c r="A18" s="32" t="s">
        <v>53</v>
      </c>
      <c r="B18" s="47">
        <v>651390.56000000006</v>
      </c>
      <c r="C18" s="47">
        <v>711994.87867600005</v>
      </c>
      <c r="D18" s="47">
        <v>756319.39</v>
      </c>
      <c r="E18" s="49">
        <v>634043.53002099996</v>
      </c>
      <c r="F18" s="49">
        <v>715391.29</v>
      </c>
      <c r="G18" s="36">
        <v>862613.43</v>
      </c>
      <c r="H18" s="37">
        <v>831102.5</v>
      </c>
      <c r="I18" s="37">
        <v>939521.12</v>
      </c>
      <c r="J18" s="37"/>
      <c r="K18" s="167"/>
      <c r="L18" s="50">
        <v>7.7892157792328387</v>
      </c>
      <c r="M18" s="51">
        <v>9.3038374206712469</v>
      </c>
      <c r="N18" s="51">
        <v>6.2253974925246869</v>
      </c>
      <c r="O18" s="52">
        <v>-5.6020095414927917</v>
      </c>
      <c r="P18" s="52">
        <v>12.829996069245553</v>
      </c>
      <c r="Q18" s="52">
        <v>20.579246918144612</v>
      </c>
      <c r="R18" s="52">
        <v>-3.652960747434697</v>
      </c>
      <c r="S18" s="52">
        <v>13.045156283370574</v>
      </c>
      <c r="T18" s="52"/>
    </row>
    <row r="19" spans="1:20" ht="12.75" hidden="1" customHeight="1" x14ac:dyDescent="0.5">
      <c r="A19" s="107" t="s">
        <v>54</v>
      </c>
      <c r="B19" s="60">
        <v>4971469.3699999992</v>
      </c>
      <c r="C19" s="60">
        <v>5281002.4797630003</v>
      </c>
      <c r="D19" s="60">
        <v>5405712.3100000005</v>
      </c>
      <c r="E19" s="60">
        <f t="shared" ref="E19:I19" si="7">E18+E17</f>
        <v>4782507.7349089999</v>
      </c>
      <c r="F19" s="60">
        <f t="shared" si="7"/>
        <v>5442202.7399999993</v>
      </c>
      <c r="G19" s="60">
        <f t="shared" si="7"/>
        <v>6636528.1299999999</v>
      </c>
      <c r="H19" s="62">
        <f t="shared" si="7"/>
        <v>6433291.9399999995</v>
      </c>
      <c r="I19" s="62">
        <f t="shared" si="7"/>
        <v>7060575.6844600001</v>
      </c>
      <c r="J19" s="62"/>
      <c r="K19" s="63"/>
      <c r="L19" s="64">
        <v>6.0448159351842001</v>
      </c>
      <c r="M19" s="65">
        <v>6.2261896177186138</v>
      </c>
      <c r="N19" s="65">
        <v>2.3614802438531868</v>
      </c>
      <c r="O19" s="65">
        <v>-8.2404299665376879</v>
      </c>
      <c r="P19" s="65">
        <v>13.793914022881392</v>
      </c>
      <c r="Q19" s="65">
        <v>21.945624723271528</v>
      </c>
      <c r="R19" s="65">
        <v>-3.0623872304749833</v>
      </c>
      <c r="S19" s="65">
        <v>9.7505872624832346</v>
      </c>
      <c r="T19" s="65"/>
    </row>
    <row r="20" spans="1:20" ht="11.7" customHeight="1" x14ac:dyDescent="0.5">
      <c r="A20" s="32" t="s">
        <v>55</v>
      </c>
      <c r="B20" s="47">
        <v>668163.24</v>
      </c>
      <c r="C20" s="47">
        <v>720913.93681600003</v>
      </c>
      <c r="D20" s="47">
        <v>678684.47</v>
      </c>
      <c r="E20" s="49">
        <v>611378.68701600004</v>
      </c>
      <c r="F20" s="49">
        <v>762972.7</v>
      </c>
      <c r="G20" s="36">
        <v>889575.2</v>
      </c>
      <c r="H20" s="108">
        <v>896275.76</v>
      </c>
      <c r="I20" s="108">
        <f xml:space="preserve"> 889074371183/10^6</f>
        <v>889074.37118300004</v>
      </c>
      <c r="J20" s="108"/>
      <c r="K20" s="167"/>
      <c r="L20" s="50">
        <v>0.39459560674202088</v>
      </c>
      <c r="M20" s="51">
        <v>7.8948816184500226</v>
      </c>
      <c r="N20" s="51">
        <v>-5.8577681272901199</v>
      </c>
      <c r="O20" s="52">
        <v>-1.9892126958564682</v>
      </c>
      <c r="P20" s="52">
        <v>24.795436315239527</v>
      </c>
      <c r="Q20" s="52">
        <v>16.593319787195536</v>
      </c>
      <c r="R20" s="52">
        <v>0.75323143001289061</v>
      </c>
      <c r="S20" s="52">
        <v>-0.80347914541389898</v>
      </c>
      <c r="T20" s="52"/>
    </row>
    <row r="21" spans="1:20" ht="11.7" customHeight="1" x14ac:dyDescent="0.5">
      <c r="A21" s="75" t="s">
        <v>17</v>
      </c>
      <c r="B21" s="60">
        <v>1916192.52</v>
      </c>
      <c r="C21" s="60">
        <v>2069065.5079370001</v>
      </c>
      <c r="D21" s="60">
        <v>2094255.76</v>
      </c>
      <c r="E21" s="76">
        <f t="shared" ref="E21:I21" si="8">+E16+E18+E20</f>
        <v>1825527.5103870002</v>
      </c>
      <c r="F21" s="76">
        <f t="shared" si="8"/>
        <v>2186947.0499999998</v>
      </c>
      <c r="G21" s="76">
        <f t="shared" si="8"/>
        <v>2580656.77</v>
      </c>
      <c r="H21" s="76">
        <f t="shared" si="8"/>
        <v>2497941.5099999998</v>
      </c>
      <c r="I21" s="76">
        <f t="shared" si="8"/>
        <v>2766880.581183</v>
      </c>
      <c r="J21" s="76"/>
      <c r="K21" s="63"/>
      <c r="L21" s="64">
        <v>2.0095360815823859</v>
      </c>
      <c r="M21" s="65">
        <v>7.9779555729087237</v>
      </c>
      <c r="N21" s="65">
        <v>1.2174700108029013</v>
      </c>
      <c r="O21" s="79">
        <v>-6.444726543363533</v>
      </c>
      <c r="P21" s="79">
        <v>19.798087816073551</v>
      </c>
      <c r="Q21" s="79">
        <v>18.002709301992482</v>
      </c>
      <c r="R21" s="79">
        <v>-3.2052019067998816</v>
      </c>
      <c r="S21" s="79">
        <v>10.766427880971484</v>
      </c>
      <c r="T21" s="79"/>
    </row>
    <row r="22" spans="1:20" ht="12.75" hidden="1" customHeight="1" x14ac:dyDescent="0.5">
      <c r="A22" s="107" t="s">
        <v>56</v>
      </c>
      <c r="B22" s="60">
        <v>5639632.6099999994</v>
      </c>
      <c r="C22" s="60">
        <v>6001916.4165790007</v>
      </c>
      <c r="D22" s="60">
        <v>6084396.7800000003</v>
      </c>
      <c r="E22" s="60">
        <f t="shared" ref="E22:I22" si="9">+E15+E16+E18+E20</f>
        <v>5393886.4219249999</v>
      </c>
      <c r="F22" s="60">
        <f t="shared" si="9"/>
        <v>6205175.4399999995</v>
      </c>
      <c r="G22" s="60">
        <f t="shared" si="9"/>
        <v>7526103.3300000001</v>
      </c>
      <c r="H22" s="60">
        <f t="shared" si="9"/>
        <v>7329567.6999999993</v>
      </c>
      <c r="I22" s="60">
        <f t="shared" si="9"/>
        <v>7949650.0556429997</v>
      </c>
      <c r="J22" s="60"/>
      <c r="K22" s="63"/>
      <c r="L22" s="64">
        <v>5.3424069613063674</v>
      </c>
      <c r="M22" s="65">
        <v>6.4238902005178788</v>
      </c>
      <c r="N22" s="65">
        <v>1.3742337896136769</v>
      </c>
      <c r="O22" s="65">
        <v>-7.5722373786876851</v>
      </c>
      <c r="P22" s="51">
        <v>15.040899170165734</v>
      </c>
      <c r="Q22" s="65">
        <v>21.28751882638149</v>
      </c>
      <c r="R22" s="65">
        <v>-2.6113862829465151</v>
      </c>
      <c r="S22" s="65">
        <v>8.4600126640893336</v>
      </c>
      <c r="T22" s="65"/>
    </row>
    <row r="23" spans="1:20" ht="11.25" customHeight="1" x14ac:dyDescent="0.5">
      <c r="A23" s="32" t="s">
        <v>57</v>
      </c>
      <c r="B23" s="47">
        <v>613246.27</v>
      </c>
      <c r="C23" s="47">
        <v>657303.94262400002</v>
      </c>
      <c r="D23" s="47">
        <v>701611.57</v>
      </c>
      <c r="E23" s="49">
        <v>600341.44894699997</v>
      </c>
      <c r="F23" s="49">
        <v>751247</v>
      </c>
      <c r="G23" s="36">
        <v>803290.12</v>
      </c>
      <c r="H23" s="37">
        <v>847587.78</v>
      </c>
      <c r="I23" s="37">
        <v>896735.19</v>
      </c>
      <c r="J23" s="37"/>
      <c r="K23" s="167"/>
      <c r="L23" s="50">
        <v>-7.2445354901354841</v>
      </c>
      <c r="M23" s="51">
        <v>7.1843360130017686</v>
      </c>
      <c r="N23" s="51">
        <v>6.7408126595317475</v>
      </c>
      <c r="O23" s="52">
        <v>-4.5105055532540632</v>
      </c>
      <c r="P23" s="52">
        <v>25.136620387895704</v>
      </c>
      <c r="Q23" s="52">
        <v>6.9275644361974198</v>
      </c>
      <c r="R23" s="52">
        <v>5.514528175698219</v>
      </c>
      <c r="S23" s="52">
        <v>5.7985038434603009</v>
      </c>
      <c r="T23" s="52"/>
    </row>
    <row r="24" spans="1:20" ht="12" hidden="1" customHeight="1" x14ac:dyDescent="0.5">
      <c r="A24" s="107" t="s">
        <v>58</v>
      </c>
      <c r="B24" s="60">
        <v>6252878.879999999</v>
      </c>
      <c r="C24" s="60">
        <v>6659220.3592030006</v>
      </c>
      <c r="D24" s="60">
        <v>6786008.3500000006</v>
      </c>
      <c r="E24" s="60">
        <f t="shared" ref="E24:I24" si="10">+E15+E21+E23</f>
        <v>5994227.8708720012</v>
      </c>
      <c r="F24" s="60">
        <f t="shared" si="10"/>
        <v>6956422.4399999995</v>
      </c>
      <c r="G24" s="60">
        <f t="shared" si="10"/>
        <v>8329393.4500000002</v>
      </c>
      <c r="H24" s="62">
        <f t="shared" si="10"/>
        <v>8177155.4799999995</v>
      </c>
      <c r="I24" s="62">
        <f t="shared" si="10"/>
        <v>8846385.2456429992</v>
      </c>
      <c r="J24" s="62"/>
      <c r="K24" s="63"/>
      <c r="L24" s="64">
        <v>3.9588497996836391</v>
      </c>
      <c r="M24" s="65">
        <v>6.4984703366427921</v>
      </c>
      <c r="N24" s="65">
        <v>1.9039464675737916</v>
      </c>
      <c r="O24" s="65">
        <v>-7.2744707968644189</v>
      </c>
      <c r="P24" s="65">
        <v>16.052018539429081</v>
      </c>
      <c r="Q24" s="65">
        <v>19.736739995910902</v>
      </c>
      <c r="R24" s="65">
        <v>-1.8277197603146056</v>
      </c>
      <c r="S24" s="65">
        <v>8.1841389377984584</v>
      </c>
      <c r="T24" s="65"/>
    </row>
    <row r="25" spans="1:20" ht="12" customHeight="1" x14ac:dyDescent="0.5">
      <c r="A25" s="32" t="s">
        <v>59</v>
      </c>
      <c r="B25" s="47">
        <v>657540.93999999994</v>
      </c>
      <c r="C25" s="47">
        <v>705102.10693200002</v>
      </c>
      <c r="D25" s="47">
        <v>687806.26</v>
      </c>
      <c r="E25" s="49">
        <v>586751.26693599997</v>
      </c>
      <c r="F25" s="109">
        <v>785913.78</v>
      </c>
      <c r="G25" s="37">
        <v>849228.17</v>
      </c>
      <c r="H25" s="37">
        <v>854495.84</v>
      </c>
      <c r="I25" s="37">
        <v>849069.32324900001</v>
      </c>
      <c r="J25" s="37"/>
      <c r="K25" s="167"/>
      <c r="L25" s="50">
        <v>9.2228348120519943</v>
      </c>
      <c r="M25" s="51">
        <v>7.2331871734100828</v>
      </c>
      <c r="N25" s="51">
        <v>-2.4529563536913379</v>
      </c>
      <c r="O25" s="52">
        <v>-0.50781735801220806</v>
      </c>
      <c r="P25" s="52">
        <v>33.943260847824263</v>
      </c>
      <c r="Q25" s="52">
        <v>8.0561496198730644</v>
      </c>
      <c r="R25" s="52">
        <v>0.62028912677258852</v>
      </c>
      <c r="S25" s="52">
        <v>-0.63505478868099985</v>
      </c>
      <c r="T25" s="52"/>
    </row>
    <row r="26" spans="1:20" ht="11.7" hidden="1" customHeight="1" x14ac:dyDescent="0.5">
      <c r="A26" s="107" t="s">
        <v>60</v>
      </c>
      <c r="B26" s="60">
        <v>6910419.8199999984</v>
      </c>
      <c r="C26" s="60">
        <v>7364322.4661350008</v>
      </c>
      <c r="D26" s="60">
        <v>7473814.6100000003</v>
      </c>
      <c r="E26" s="60">
        <f t="shared" ref="E26:I26" si="11">+E15+E21+E23+E25</f>
        <v>6580979.1378080007</v>
      </c>
      <c r="F26" s="62">
        <f t="shared" si="11"/>
        <v>7742336.2199999997</v>
      </c>
      <c r="G26" s="62">
        <f t="shared" si="11"/>
        <v>9178621.620000001</v>
      </c>
      <c r="H26" s="62">
        <f t="shared" si="11"/>
        <v>9031651.3200000003</v>
      </c>
      <c r="I26" s="62">
        <f t="shared" si="11"/>
        <v>9695454.5688919984</v>
      </c>
      <c r="J26" s="62"/>
      <c r="K26" s="63"/>
      <c r="L26" s="64">
        <v>4.4377855102315733</v>
      </c>
      <c r="M26" s="65">
        <v>6.5683801846788903</v>
      </c>
      <c r="N26" s="65">
        <v>1.48679181782847</v>
      </c>
      <c r="O26" s="65">
        <v>-6.7087666892180264</v>
      </c>
      <c r="P26" s="65">
        <v>17.64717769001809</v>
      </c>
      <c r="Q26" s="65">
        <v>18.551059514695179</v>
      </c>
      <c r="R26" s="65">
        <v>-1.6012240844502812</v>
      </c>
      <c r="S26" s="65">
        <v>7.3497439767415518</v>
      </c>
      <c r="T26" s="65"/>
    </row>
    <row r="27" spans="1:20" ht="12" customHeight="1" x14ac:dyDescent="0.5">
      <c r="A27" s="32" t="s">
        <v>61</v>
      </c>
      <c r="B27" s="47">
        <v>640284.25</v>
      </c>
      <c r="C27" s="47">
        <v>641942.70932999998</v>
      </c>
      <c r="D27" s="47">
        <v>634485.16</v>
      </c>
      <c r="E27" s="49">
        <v>602588.47513499996</v>
      </c>
      <c r="F27" s="49">
        <v>826603.7</v>
      </c>
      <c r="G27" s="37">
        <v>778451.04</v>
      </c>
      <c r="H27" s="37">
        <v>795673.27</v>
      </c>
      <c r="I27" s="37">
        <f>853304637937/10^6</f>
        <v>853304.63793700002</v>
      </c>
      <c r="J27" s="37"/>
      <c r="K27" s="167"/>
      <c r="L27" s="50">
        <v>5.1470802927978898</v>
      </c>
      <c r="M27" s="51">
        <v>0.25901922935007704</v>
      </c>
      <c r="N27" s="51">
        <v>-1.1617157141302292</v>
      </c>
      <c r="O27" s="52">
        <v>4.9496086180777166</v>
      </c>
      <c r="P27" s="52">
        <v>37.175491086983214</v>
      </c>
      <c r="Q27" s="52">
        <v>-5.8253622624723223</v>
      </c>
      <c r="R27" s="52">
        <v>2.2123716348301015</v>
      </c>
      <c r="S27" s="52">
        <v>7.2430946356913495</v>
      </c>
      <c r="T27" s="52"/>
    </row>
    <row r="28" spans="1:20" ht="11.7" customHeight="1" x14ac:dyDescent="0.5">
      <c r="A28" s="75" t="s">
        <v>21</v>
      </c>
      <c r="B28" s="60">
        <v>1911071.46</v>
      </c>
      <c r="C28" s="60">
        <v>2004348.7588860001</v>
      </c>
      <c r="D28" s="60">
        <v>2023902.9900000002</v>
      </c>
      <c r="E28" s="76">
        <f>+E23+E25+E27</f>
        <v>1789681.1910179998</v>
      </c>
      <c r="F28" s="76">
        <f>+F23+F25+F27</f>
        <v>2363764.48</v>
      </c>
      <c r="G28" s="76">
        <f>+G23+G25+G27</f>
        <v>2430969.33</v>
      </c>
      <c r="H28" s="77">
        <f>+H23+H25+H27</f>
        <v>2497756.89</v>
      </c>
      <c r="I28" s="77">
        <f>+I23+I25+I27</f>
        <v>2599109.1511860001</v>
      </c>
      <c r="J28" s="77"/>
      <c r="K28" s="63"/>
      <c r="L28" s="64">
        <v>2.0815677826337753</v>
      </c>
      <c r="M28" s="65">
        <v>4.8808901623176526</v>
      </c>
      <c r="N28" s="65">
        <v>0.97559025231059859</v>
      </c>
      <c r="O28" s="79">
        <v>-0.16362687917504948</v>
      </c>
      <c r="P28" s="79">
        <v>32.077405286661829</v>
      </c>
      <c r="Q28" s="79">
        <v>2.8431280090984501</v>
      </c>
      <c r="R28" s="79">
        <v>2.7473633326340563</v>
      </c>
      <c r="S28" s="79">
        <v>4.0577312224329365</v>
      </c>
      <c r="T28" s="79"/>
    </row>
    <row r="29" spans="1:20" ht="11.7" customHeight="1" x14ac:dyDescent="0.5">
      <c r="A29" s="75" t="s">
        <v>22</v>
      </c>
      <c r="B29" s="110">
        <v>3827263.98</v>
      </c>
      <c r="C29" s="110">
        <v>4073414.2668230003</v>
      </c>
      <c r="D29" s="110">
        <v>4118158.75</v>
      </c>
      <c r="E29" s="111">
        <f t="shared" ref="E29:I29" si="12">+E28+E21</f>
        <v>3615208.7014049999</v>
      </c>
      <c r="F29" s="111">
        <f t="shared" si="12"/>
        <v>4550711.5299999993</v>
      </c>
      <c r="G29" s="111">
        <f t="shared" si="12"/>
        <v>5011626.0999999996</v>
      </c>
      <c r="H29" s="112">
        <f t="shared" si="12"/>
        <v>4995698.4000000004</v>
      </c>
      <c r="I29" s="112">
        <f t="shared" si="12"/>
        <v>5365989.7323690001</v>
      </c>
      <c r="J29" s="112"/>
      <c r="K29" s="63"/>
      <c r="L29" s="64">
        <v>2.045491029830826</v>
      </c>
      <c r="M29" s="65">
        <v>6.4314948775234582</v>
      </c>
      <c r="N29" s="65">
        <v>1.0984515751671253</v>
      </c>
      <c r="O29" s="79">
        <v>-3.4372745447616704</v>
      </c>
      <c r="P29" s="79">
        <v>25.876869244960311</v>
      </c>
      <c r="Q29" s="79">
        <v>10.128406666989953</v>
      </c>
      <c r="R29" s="79">
        <v>-0.31781501018200986</v>
      </c>
      <c r="S29" s="79">
        <v>7.412203514307425</v>
      </c>
      <c r="T29" s="79"/>
    </row>
    <row r="30" spans="1:20" ht="13.5" customHeight="1" x14ac:dyDescent="0.5">
      <c r="A30" s="114" t="s">
        <v>62</v>
      </c>
      <c r="B30" s="115">
        <v>7550704.0699999994</v>
      </c>
      <c r="C30" s="115">
        <v>8006265.1754650008</v>
      </c>
      <c r="D30" s="115">
        <v>8108299.7700000005</v>
      </c>
      <c r="E30" s="116">
        <f t="shared" ref="E30:I30" si="13">+E15+E21+E28</f>
        <v>7183567.6129430011</v>
      </c>
      <c r="F30" s="116">
        <f t="shared" si="13"/>
        <v>8568939.9199999999</v>
      </c>
      <c r="G30" s="116">
        <f t="shared" si="13"/>
        <v>9957072.6600000001</v>
      </c>
      <c r="H30" s="117">
        <f t="shared" si="13"/>
        <v>9827324.5899999999</v>
      </c>
      <c r="I30" s="117">
        <f t="shared" si="13"/>
        <v>10548759.206829</v>
      </c>
      <c r="J30" s="117"/>
      <c r="K30" s="63"/>
      <c r="L30" s="118">
        <v>4.497560714618043</v>
      </c>
      <c r="M30" s="119">
        <v>6.033359289963558</v>
      </c>
      <c r="N30" s="119">
        <v>1.2744343623251719</v>
      </c>
      <c r="O30" s="120">
        <v>-5.8312718905427658</v>
      </c>
      <c r="P30" s="120">
        <v>19.285296411227513</v>
      </c>
      <c r="Q30" s="120">
        <v>16.199585397489869</v>
      </c>
      <c r="R30" s="120">
        <v>-1.30307445200466</v>
      </c>
      <c r="S30" s="120">
        <v>7.3411090701441806</v>
      </c>
      <c r="T30" s="120"/>
    </row>
    <row r="31" spans="1:20" ht="15.45" customHeight="1" x14ac:dyDescent="0.6">
      <c r="A31" s="169" t="s">
        <v>24</v>
      </c>
      <c r="B31" s="169"/>
      <c r="C31" s="169"/>
      <c r="D31" s="169"/>
      <c r="E31" s="169"/>
      <c r="F31" s="169"/>
      <c r="G31" s="169"/>
      <c r="H31" s="169"/>
      <c r="I31" s="169"/>
      <c r="J31" s="169"/>
      <c r="K31" s="163"/>
      <c r="L31" s="169" t="s">
        <v>4</v>
      </c>
      <c r="M31" s="169"/>
      <c r="N31" s="169"/>
      <c r="O31" s="169"/>
      <c r="P31" s="169"/>
      <c r="Q31" s="169"/>
      <c r="R31" s="169"/>
      <c r="S31" s="169"/>
      <c r="T31" s="169"/>
    </row>
    <row r="32" spans="1:20" ht="12" customHeight="1" x14ac:dyDescent="0.5">
      <c r="A32" s="164" t="s">
        <v>64</v>
      </c>
      <c r="B32" s="164"/>
      <c r="C32" s="164"/>
      <c r="D32" s="164"/>
      <c r="E32" s="164"/>
      <c r="F32" s="164"/>
      <c r="G32" s="164"/>
      <c r="H32" s="164"/>
      <c r="I32" s="164"/>
      <c r="J32" s="164"/>
      <c r="K32" s="165"/>
      <c r="L32" s="175"/>
      <c r="M32" s="162" t="s">
        <v>5</v>
      </c>
      <c r="N32" s="162"/>
      <c r="O32" s="162"/>
      <c r="P32" s="162"/>
      <c r="Q32" s="162"/>
      <c r="R32" s="162"/>
      <c r="S32" s="162"/>
      <c r="T32" s="162"/>
    </row>
    <row r="33" spans="1:20" ht="11.7" customHeight="1" x14ac:dyDescent="0.5">
      <c r="A33" s="23"/>
      <c r="B33" s="24">
        <v>2559</v>
      </c>
      <c r="C33" s="24">
        <v>2560</v>
      </c>
      <c r="D33" s="24">
        <v>2561</v>
      </c>
      <c r="E33" s="25">
        <v>2563</v>
      </c>
      <c r="F33" s="25">
        <v>2564</v>
      </c>
      <c r="G33" s="26">
        <v>2565</v>
      </c>
      <c r="H33" s="26">
        <v>2566</v>
      </c>
      <c r="I33" s="26">
        <v>2567</v>
      </c>
      <c r="J33" s="26">
        <v>2568</v>
      </c>
      <c r="K33" s="170"/>
      <c r="L33" s="24">
        <v>2559</v>
      </c>
      <c r="M33" s="24">
        <v>2560</v>
      </c>
      <c r="N33" s="28">
        <v>2561</v>
      </c>
      <c r="O33" s="25">
        <v>2563</v>
      </c>
      <c r="P33" s="25">
        <v>2564</v>
      </c>
      <c r="Q33" s="26">
        <v>2565</v>
      </c>
      <c r="R33" s="26">
        <v>2566</v>
      </c>
      <c r="S33" s="26">
        <v>2567</v>
      </c>
      <c r="T33" s="26">
        <v>2568</v>
      </c>
    </row>
    <row r="34" spans="1:20" ht="11.7" customHeight="1" x14ac:dyDescent="0.5">
      <c r="A34" s="32" t="s">
        <v>42</v>
      </c>
      <c r="B34" s="33">
        <v>561870.74</v>
      </c>
      <c r="C34" s="33">
        <v>586015.29209500004</v>
      </c>
      <c r="D34" s="33">
        <v>664002.43999999994</v>
      </c>
      <c r="E34" s="33">
        <v>755505.54</v>
      </c>
      <c r="F34" s="33">
        <v>638351.94127499999</v>
      </c>
      <c r="G34" s="33">
        <v>596690.15</v>
      </c>
      <c r="H34" s="33">
        <v>781589.83</v>
      </c>
      <c r="I34" s="33">
        <v>866678.81</v>
      </c>
      <c r="J34" s="33">
        <v>890687.35</v>
      </c>
      <c r="K34" s="167"/>
      <c r="L34" s="38">
        <v>-3.6682978815694378</v>
      </c>
      <c r="M34" s="39">
        <v>4.2971719963563304</v>
      </c>
      <c r="N34" s="39">
        <v>13.308039731556565</v>
      </c>
      <c r="O34" s="39">
        <v>-15.506649855274389</v>
      </c>
      <c r="P34" s="39">
        <v>-6.5264611229641778</v>
      </c>
      <c r="Q34" s="39">
        <v>30.987553590418738</v>
      </c>
      <c r="R34" s="39">
        <v>10.894111813097673</v>
      </c>
      <c r="S34" s="39">
        <v>1.8171248935807682</v>
      </c>
      <c r="T34" s="39">
        <v>6.3032347533089617</v>
      </c>
    </row>
    <row r="35" spans="1:20" ht="9.75" customHeight="1" x14ac:dyDescent="0.5">
      <c r="A35" s="32" t="s">
        <v>43</v>
      </c>
      <c r="B35" s="47">
        <v>510320.27</v>
      </c>
      <c r="C35" s="47">
        <v>594546.92804300005</v>
      </c>
      <c r="D35" s="47">
        <v>623891.59</v>
      </c>
      <c r="E35" s="47">
        <v>558041.34</v>
      </c>
      <c r="F35" s="47">
        <v>506926.83959300001</v>
      </c>
      <c r="G35" s="47">
        <v>603434.68999999994</v>
      </c>
      <c r="H35" s="47">
        <v>772306.27</v>
      </c>
      <c r="I35" s="47">
        <v>767044.43</v>
      </c>
      <c r="J35" s="47">
        <v>856508.11</v>
      </c>
      <c r="K35" s="167"/>
      <c r="L35" s="50">
        <v>-7.5615606857888036</v>
      </c>
      <c r="M35" s="51">
        <v>16.504666381956579</v>
      </c>
      <c r="N35" s="51">
        <v>4.9356342742515436</v>
      </c>
      <c r="O35" s="51">
        <v>-9.159626132178655</v>
      </c>
      <c r="P35" s="51">
        <v>19.037826145580272</v>
      </c>
      <c r="Q35" s="51">
        <v>27.98506330486239</v>
      </c>
      <c r="R35" s="51">
        <v>-0.7477176120815443</v>
      </c>
      <c r="S35" s="51">
        <v>10.986018957992094</v>
      </c>
      <c r="T35" s="51">
        <v>-0.22556225617016423</v>
      </c>
    </row>
    <row r="36" spans="1:20" ht="10.5" hidden="1" customHeight="1" x14ac:dyDescent="0.5">
      <c r="A36" s="59" t="s">
        <v>44</v>
      </c>
      <c r="B36" s="60">
        <v>1072191.01</v>
      </c>
      <c r="C36" s="60">
        <v>1180562.2201380001</v>
      </c>
      <c r="D36" s="60">
        <v>1287894.0299999998</v>
      </c>
      <c r="E36" s="60">
        <v>1313546.8799999999</v>
      </c>
      <c r="F36" s="60">
        <v>1145278.7808679999</v>
      </c>
      <c r="G36" s="60">
        <v>1200124.8399999999</v>
      </c>
      <c r="H36" s="60">
        <v>1553896.1</v>
      </c>
      <c r="I36" s="60">
        <v>1633723.2400000002</v>
      </c>
      <c r="J36" s="60">
        <v>1747195.46</v>
      </c>
      <c r="K36" s="63"/>
      <c r="L36" s="64">
        <v>-5.5614310778074767</v>
      </c>
      <c r="M36" s="65">
        <v>10.107453721142479</v>
      </c>
      <c r="N36" s="65">
        <v>9.0915843342380889</v>
      </c>
      <c r="O36" s="65">
        <v>-12.810208885121789</v>
      </c>
      <c r="P36" s="65">
        <v>4.788882850901377</v>
      </c>
      <c r="Q36" s="65">
        <v>29.477871652085817</v>
      </c>
      <c r="R36" s="65">
        <v>5.1079734352895256</v>
      </c>
      <c r="S36" s="65">
        <v>6.1203035667676708</v>
      </c>
      <c r="T36" s="65">
        <v>3.0986233054685952</v>
      </c>
    </row>
    <row r="37" spans="1:20" ht="11.7" customHeight="1" x14ac:dyDescent="0.5">
      <c r="A37" s="32" t="s">
        <v>45</v>
      </c>
      <c r="B37" s="47">
        <v>578497.25</v>
      </c>
      <c r="C37" s="47">
        <v>671744.97734800004</v>
      </c>
      <c r="D37" s="47">
        <v>664671.52</v>
      </c>
      <c r="E37" s="47">
        <v>608759.99</v>
      </c>
      <c r="F37" s="47">
        <v>646156.76431200001</v>
      </c>
      <c r="G37" s="47">
        <v>699492.46</v>
      </c>
      <c r="H37" s="47">
        <v>868325.87</v>
      </c>
      <c r="I37" s="47">
        <v>853469.02</v>
      </c>
      <c r="J37" s="47">
        <v>944827.89</v>
      </c>
      <c r="K37" s="167"/>
      <c r="L37" s="50">
        <v>1.7782387836856817</v>
      </c>
      <c r="M37" s="51">
        <v>16.118957756151818</v>
      </c>
      <c r="N37" s="51">
        <v>-1.0529974300553024</v>
      </c>
      <c r="O37" s="51">
        <v>6.143106466638848</v>
      </c>
      <c r="P37" s="51">
        <v>8.2542965784455635</v>
      </c>
      <c r="Q37" s="51">
        <v>24.136558955903542</v>
      </c>
      <c r="R37" s="51">
        <v>-1.7723069796365731</v>
      </c>
      <c r="S37" s="51">
        <v>9.9779029727735882</v>
      </c>
      <c r="T37" s="51">
        <v>3.1519082129404241</v>
      </c>
    </row>
    <row r="38" spans="1:20" ht="11.7" customHeight="1" x14ac:dyDescent="0.5">
      <c r="A38" s="75" t="s">
        <v>7</v>
      </c>
      <c r="B38" s="60">
        <v>1650688.26</v>
      </c>
      <c r="C38" s="60">
        <v>1852307.1974860001</v>
      </c>
      <c r="D38" s="60">
        <v>1952565.5499999998</v>
      </c>
      <c r="E38" s="60">
        <v>1922306.8699999999</v>
      </c>
      <c r="F38" s="60">
        <v>1791435.5451799999</v>
      </c>
      <c r="G38" s="60">
        <v>1899617.2999999998</v>
      </c>
      <c r="H38" s="60">
        <v>2422221.9700000002</v>
      </c>
      <c r="I38" s="60">
        <v>2487192.2600000002</v>
      </c>
      <c r="J38" s="60">
        <v>2692023.35</v>
      </c>
      <c r="K38" s="63"/>
      <c r="L38" s="64">
        <v>-3.1127949177518821</v>
      </c>
      <c r="M38" s="65">
        <v>12.214234654216295</v>
      </c>
      <c r="N38" s="65">
        <v>5.4126201447617817</v>
      </c>
      <c r="O38" s="65">
        <v>-6.8080350157620817</v>
      </c>
      <c r="P38" s="65">
        <v>6.0388304290975858</v>
      </c>
      <c r="Q38" s="65">
        <v>27.511050252069214</v>
      </c>
      <c r="R38" s="65">
        <v>2.6415085319368758</v>
      </c>
      <c r="S38" s="65">
        <v>7.4437209820861217</v>
      </c>
      <c r="T38" s="65">
        <v>3.1173347936331641</v>
      </c>
    </row>
    <row r="39" spans="1:20" ht="11.7" customHeight="1" x14ac:dyDescent="0.5">
      <c r="A39" s="32" t="s">
        <v>46</v>
      </c>
      <c r="B39" s="47">
        <v>521215.39</v>
      </c>
      <c r="C39" s="47">
        <v>582426.24976300006</v>
      </c>
      <c r="D39" s="47">
        <v>632818.53</v>
      </c>
      <c r="E39" s="47">
        <v>633820</v>
      </c>
      <c r="F39" s="47">
        <v>537451.05044999998</v>
      </c>
      <c r="G39" s="47">
        <v>650359.65</v>
      </c>
      <c r="H39" s="47">
        <v>841976.03</v>
      </c>
      <c r="I39" s="47">
        <v>790665.49</v>
      </c>
      <c r="J39" s="47">
        <v>903193.99</v>
      </c>
      <c r="K39" s="167"/>
      <c r="L39" s="50">
        <v>-8.923573250483031</v>
      </c>
      <c r="M39" s="51">
        <v>11.743870372476927</v>
      </c>
      <c r="N39" s="51">
        <v>8.6521306787778798</v>
      </c>
      <c r="O39" s="51">
        <v>-15.204466496797197</v>
      </c>
      <c r="P39" s="51">
        <v>21.008164270116005</v>
      </c>
      <c r="Q39" s="51">
        <v>29.463140894426655</v>
      </c>
      <c r="R39" s="51">
        <v>-6.1563735965262651</v>
      </c>
      <c r="S39" s="51">
        <v>14.375036480205239</v>
      </c>
      <c r="T39" s="51">
        <v>8.5127217934297441</v>
      </c>
    </row>
    <row r="40" spans="1:20" ht="11.25" hidden="1" customHeight="1" x14ac:dyDescent="0.5">
      <c r="A40" s="59" t="s">
        <v>47</v>
      </c>
      <c r="B40" s="60">
        <v>2171903.65</v>
      </c>
      <c r="C40" s="60">
        <v>2434733.447249</v>
      </c>
      <c r="D40" s="60">
        <v>2585384.08</v>
      </c>
      <c r="E40" s="60">
        <v>2556126.87</v>
      </c>
      <c r="F40" s="60">
        <v>2328886.5956299999</v>
      </c>
      <c r="G40" s="60">
        <v>2549976.9499999997</v>
      </c>
      <c r="H40" s="60">
        <v>3264198</v>
      </c>
      <c r="I40" s="60">
        <v>3277857.75</v>
      </c>
      <c r="J40" s="60">
        <v>3595217.34</v>
      </c>
      <c r="K40" s="63"/>
      <c r="L40" s="64">
        <v>-4.5738692638722878</v>
      </c>
      <c r="M40" s="65">
        <v>12.101356211128422</v>
      </c>
      <c r="N40" s="65">
        <v>6.1875616372387698</v>
      </c>
      <c r="O40" s="65">
        <v>-8.890023301934157</v>
      </c>
      <c r="P40" s="65">
        <v>9.4933928850318807</v>
      </c>
      <c r="Q40" s="65">
        <v>28.008921806136343</v>
      </c>
      <c r="R40" s="65">
        <v>0.37215910309362776</v>
      </c>
      <c r="S40" s="65">
        <v>9.1153134919348844</v>
      </c>
      <c r="T40" s="65">
        <v>4.4812359295081761</v>
      </c>
    </row>
    <row r="41" spans="1:20" ht="11.7" customHeight="1" x14ac:dyDescent="0.5">
      <c r="A41" s="32" t="s">
        <v>48</v>
      </c>
      <c r="B41" s="47">
        <v>564311.66</v>
      </c>
      <c r="C41" s="47">
        <v>650590.80569099996</v>
      </c>
      <c r="D41" s="47">
        <v>659339.43000000005</v>
      </c>
      <c r="E41" s="47">
        <v>662742.04</v>
      </c>
      <c r="F41" s="47">
        <v>444406.10760300001</v>
      </c>
      <c r="G41" s="47">
        <v>693477.13</v>
      </c>
      <c r="H41" s="47">
        <v>917405.15</v>
      </c>
      <c r="I41" s="47">
        <v>897774.13</v>
      </c>
      <c r="J41" s="47">
        <v>947006.51</v>
      </c>
      <c r="K41" s="63"/>
      <c r="L41" s="50">
        <v>8.402545061668798</v>
      </c>
      <c r="M41" s="51">
        <v>15.289272188882276</v>
      </c>
      <c r="N41" s="51">
        <v>1.3447199426232403</v>
      </c>
      <c r="O41" s="51">
        <v>-32.944331160431595</v>
      </c>
      <c r="P41" s="51">
        <v>56.1</v>
      </c>
      <c r="Q41" s="51">
        <v>32.290613534724642</v>
      </c>
      <c r="R41" s="51">
        <v>-2.2384428515579979</v>
      </c>
      <c r="S41" s="51">
        <v>4.8046998941518204</v>
      </c>
      <c r="T41" s="51">
        <v>6.5109900635725193</v>
      </c>
    </row>
    <row r="42" spans="1:20" ht="11.25" customHeight="1" x14ac:dyDescent="0.5">
      <c r="A42" s="59" t="s">
        <v>49</v>
      </c>
      <c r="B42" s="60">
        <v>2736215.31</v>
      </c>
      <c r="C42" s="60">
        <v>3085324.25294</v>
      </c>
      <c r="D42" s="60">
        <v>3244723.5100000002</v>
      </c>
      <c r="E42" s="60">
        <v>3218868.91</v>
      </c>
      <c r="F42" s="60">
        <v>2773292.7032329999</v>
      </c>
      <c r="G42" s="60">
        <v>3243454.0799999996</v>
      </c>
      <c r="H42" s="60">
        <v>4181603.15</v>
      </c>
      <c r="I42" s="60">
        <v>4175631.88</v>
      </c>
      <c r="J42" s="60">
        <v>4542223.8499999996</v>
      </c>
      <c r="K42" s="63"/>
      <c r="L42" s="64">
        <v>-2.158365721872646</v>
      </c>
      <c r="M42" s="65">
        <v>12.758825727789681</v>
      </c>
      <c r="N42" s="65">
        <v>5.1663696905798195</v>
      </c>
      <c r="O42" s="65">
        <v>-13.842632900729102</v>
      </c>
      <c r="P42" s="65">
        <v>16.95318262723957</v>
      </c>
      <c r="Q42" s="65">
        <v>28.92438267539772</v>
      </c>
      <c r="R42" s="65">
        <v>-0.20058287931986607</v>
      </c>
      <c r="S42" s="65">
        <v>8.1889155966127003</v>
      </c>
      <c r="T42" s="65">
        <v>4.9038071255967486</v>
      </c>
    </row>
    <row r="43" spans="1:20" ht="11.25" customHeight="1" x14ac:dyDescent="0.5">
      <c r="A43" s="176" t="s">
        <v>50</v>
      </c>
      <c r="B43" s="99">
        <v>578428.02</v>
      </c>
      <c r="C43" s="99">
        <v>630863.55424500001</v>
      </c>
      <c r="D43" s="99">
        <v>649119.12</v>
      </c>
      <c r="E43" s="99">
        <v>580052.65</v>
      </c>
      <c r="F43" s="99">
        <v>474881.97467899998</v>
      </c>
      <c r="G43" s="99">
        <v>712522.63</v>
      </c>
      <c r="H43" s="99">
        <v>954795.51</v>
      </c>
      <c r="I43" s="99">
        <v>848853.35</v>
      </c>
      <c r="J43" s="99"/>
      <c r="K43" s="167"/>
      <c r="L43" s="50">
        <v>-4.4220505890201434</v>
      </c>
      <c r="M43" s="51">
        <v>9.0651788004668212</v>
      </c>
      <c r="N43" s="51">
        <v>2.8937423365418047</v>
      </c>
      <c r="O43" s="51">
        <v>-18.131229177385887</v>
      </c>
      <c r="P43" s="51">
        <v>50.042045811832516</v>
      </c>
      <c r="Q43" s="51">
        <v>34.002131272658673</v>
      </c>
      <c r="R43" s="51">
        <v>-11.198866027344433</v>
      </c>
      <c r="S43" s="51">
        <v>4.7718623646495262</v>
      </c>
      <c r="T43" s="51"/>
    </row>
    <row r="44" spans="1:20" ht="11.7" customHeight="1" x14ac:dyDescent="0.5">
      <c r="A44" s="75" t="s">
        <v>12</v>
      </c>
      <c r="B44" s="60">
        <v>1663955.07</v>
      </c>
      <c r="C44" s="60">
        <v>1863880.6096989999</v>
      </c>
      <c r="D44" s="60">
        <v>1941277.08</v>
      </c>
      <c r="E44" s="60">
        <v>1876614.69</v>
      </c>
      <c r="F44" s="60">
        <v>1456739.132732</v>
      </c>
      <c r="G44" s="60">
        <v>2056359.4100000001</v>
      </c>
      <c r="H44" s="60">
        <v>2714176.6900000004</v>
      </c>
      <c r="I44" s="60">
        <v>2537292.9700000002</v>
      </c>
      <c r="J44" s="60"/>
      <c r="K44" s="63"/>
      <c r="L44" s="64">
        <v>-2.007531796116635</v>
      </c>
      <c r="M44" s="65">
        <v>12.01508041313879</v>
      </c>
      <c r="N44" s="65">
        <v>4.1524371195373444</v>
      </c>
      <c r="O44" s="65">
        <v>-22.374095199478582</v>
      </c>
      <c r="P44" s="65">
        <v>41.161815715313388</v>
      </c>
      <c r="Q44" s="65">
        <v>31.989411812013934</v>
      </c>
      <c r="R44" s="65">
        <v>-6.6059461294688537</v>
      </c>
      <c r="S44" s="65">
        <v>7.7768614670793657</v>
      </c>
      <c r="T44" s="65"/>
    </row>
    <row r="45" spans="1:20" ht="11.25" customHeight="1" x14ac:dyDescent="0.5">
      <c r="A45" s="75" t="s">
        <v>13</v>
      </c>
      <c r="B45" s="60">
        <v>3314643.33</v>
      </c>
      <c r="C45" s="60">
        <v>3716187.8071849998</v>
      </c>
      <c r="D45" s="60">
        <v>3893842.6300000004</v>
      </c>
      <c r="E45" s="60">
        <v>3798921.56</v>
      </c>
      <c r="F45" s="60">
        <v>3248174.6779119996</v>
      </c>
      <c r="G45" s="60">
        <v>3955976.7099999995</v>
      </c>
      <c r="H45" s="60">
        <v>5136398.66</v>
      </c>
      <c r="I45" s="60">
        <v>5024485.2299999995</v>
      </c>
      <c r="J45" s="60"/>
      <c r="K45" s="63"/>
      <c r="L45" s="64">
        <v>-2.5610857369337992</v>
      </c>
      <c r="M45" s="65">
        <v>12.114258977752513</v>
      </c>
      <c r="N45" s="65">
        <v>4.7805663231421436</v>
      </c>
      <c r="O45" s="65">
        <v>-14.497453379584924</v>
      </c>
      <c r="P45" s="65">
        <v>21.790762575090049</v>
      </c>
      <c r="Q45" s="65">
        <v>29.838950947716803</v>
      </c>
      <c r="R45" s="65">
        <v>-2.2450330987353828</v>
      </c>
      <c r="S45" s="65">
        <v>7.611905958963483</v>
      </c>
      <c r="T45" s="65"/>
    </row>
    <row r="46" spans="1:20" ht="11.25" customHeight="1" x14ac:dyDescent="0.5">
      <c r="A46" s="32" t="s">
        <v>51</v>
      </c>
      <c r="B46" s="47">
        <v>568955.04</v>
      </c>
      <c r="C46" s="47">
        <v>646798.35173500003</v>
      </c>
      <c r="D46" s="47">
        <v>681465.06</v>
      </c>
      <c r="E46" s="47">
        <v>658395.84</v>
      </c>
      <c r="F46" s="47">
        <v>480766.74349600001</v>
      </c>
      <c r="G46" s="47">
        <v>698810.06</v>
      </c>
      <c r="H46" s="47">
        <v>962779.36</v>
      </c>
      <c r="I46" s="47">
        <v>842842.74</v>
      </c>
      <c r="J46" s="47"/>
      <c r="K46" s="167"/>
      <c r="L46" s="50">
        <v>-3.6013648550039856</v>
      </c>
      <c r="M46" s="51">
        <v>13.681803703681039</v>
      </c>
      <c r="N46" s="51">
        <v>5.3597397352681098</v>
      </c>
      <c r="O46" s="51">
        <v>-26.979073334363711</v>
      </c>
      <c r="P46" s="51">
        <v>45.353244469126672</v>
      </c>
      <c r="Q46" s="51">
        <v>37.774112753900525</v>
      </c>
      <c r="R46" s="51">
        <v>-13.058723028711372</v>
      </c>
      <c r="S46" s="51">
        <v>19.437471001675434</v>
      </c>
      <c r="T46" s="51"/>
    </row>
    <row r="47" spans="1:20" ht="12" hidden="1" customHeight="1" x14ac:dyDescent="0.5">
      <c r="A47" s="107" t="s">
        <v>52</v>
      </c>
      <c r="B47" s="60">
        <v>3883598.37</v>
      </c>
      <c r="C47" s="60">
        <v>4362986.1589199994</v>
      </c>
      <c r="D47" s="60">
        <v>4575307.6900000004</v>
      </c>
      <c r="E47" s="60">
        <v>4457317.4000000004</v>
      </c>
      <c r="F47" s="60">
        <v>3728941.4214079995</v>
      </c>
      <c r="G47" s="60">
        <v>4654786.7699999996</v>
      </c>
      <c r="H47" s="60">
        <v>6099178.0200000005</v>
      </c>
      <c r="I47" s="60">
        <v>5867327.9699999997</v>
      </c>
      <c r="J47" s="60"/>
      <c r="K47" s="63"/>
      <c r="L47" s="64">
        <v>-2.7148902247697393</v>
      </c>
      <c r="M47" s="65">
        <v>12.343907460235105</v>
      </c>
      <c r="N47" s="65">
        <v>4.8664268770579389</v>
      </c>
      <c r="O47" s="65">
        <v>-16.34112882766663</v>
      </c>
      <c r="P47" s="65">
        <v>24.828637512959716</v>
      </c>
      <c r="Q47" s="65">
        <v>31.030234495575005</v>
      </c>
      <c r="R47" s="65">
        <v>-3.9520167997982303</v>
      </c>
      <c r="S47" s="65">
        <v>9.3016274492929707</v>
      </c>
      <c r="T47" s="65"/>
    </row>
    <row r="48" spans="1:20" ht="11.7" customHeight="1" x14ac:dyDescent="0.5">
      <c r="A48" s="32" t="s">
        <v>53</v>
      </c>
      <c r="B48" s="47">
        <v>585713.25</v>
      </c>
      <c r="C48" s="47">
        <v>642226.26649499999</v>
      </c>
      <c r="D48" s="47">
        <v>780889.88</v>
      </c>
      <c r="E48" s="47">
        <v>612905.54</v>
      </c>
      <c r="F48" s="47">
        <v>499495.59487899998</v>
      </c>
      <c r="G48" s="47">
        <v>757869.9</v>
      </c>
      <c r="H48" s="47">
        <v>1010793.27</v>
      </c>
      <c r="I48" s="47">
        <v>822476.4</v>
      </c>
      <c r="J48" s="47"/>
      <c r="K48" s="167"/>
      <c r="L48" s="50">
        <v>-0.12724493553680771</v>
      </c>
      <c r="M48" s="51">
        <v>9.6485808533441908</v>
      </c>
      <c r="N48" s="51">
        <v>21.591084130172298</v>
      </c>
      <c r="O48" s="51">
        <v>-18.503658022245983</v>
      </c>
      <c r="P48" s="51">
        <v>51.727043795769553</v>
      </c>
      <c r="Q48" s="51">
        <v>33.372927200301781</v>
      </c>
      <c r="R48" s="51">
        <v>-19.059215738545632</v>
      </c>
      <c r="S48" s="51">
        <v>15.018692308444482</v>
      </c>
      <c r="T48" s="51"/>
    </row>
    <row r="49" spans="1:23" ht="12" hidden="1" customHeight="1" x14ac:dyDescent="0.5">
      <c r="A49" s="107" t="s">
        <v>54</v>
      </c>
      <c r="B49" s="60">
        <v>4469311.62</v>
      </c>
      <c r="C49" s="60">
        <v>5005212.425414999</v>
      </c>
      <c r="D49" s="60">
        <v>5356197.57</v>
      </c>
      <c r="E49" s="60">
        <v>5070222.9400000004</v>
      </c>
      <c r="F49" s="60">
        <v>4228437.016286999</v>
      </c>
      <c r="G49" s="60">
        <v>5412656.6699999999</v>
      </c>
      <c r="H49" s="60">
        <v>7109971.290000001</v>
      </c>
      <c r="I49" s="60">
        <v>6689804.3700000001</v>
      </c>
      <c r="J49" s="60"/>
      <c r="K49" s="63"/>
      <c r="L49" s="64">
        <v>-2.3834344046462119</v>
      </c>
      <c r="M49" s="65">
        <v>11.990678900456686</v>
      </c>
      <c r="N49" s="65">
        <v>7.0123925770423146</v>
      </c>
      <c r="O49" s="65">
        <v>-16.60254260363946</v>
      </c>
      <c r="P49" s="65">
        <v>28.006084734185464</v>
      </c>
      <c r="Q49" s="65">
        <v>31.358253875725705</v>
      </c>
      <c r="R49" s="65">
        <v>-6.0997406643536696</v>
      </c>
      <c r="S49" s="65">
        <v>10.002224379805513</v>
      </c>
      <c r="T49" s="65"/>
      <c r="W49" s="177"/>
    </row>
    <row r="50" spans="1:23" ht="11.25" customHeight="1" x14ac:dyDescent="0.5">
      <c r="A50" s="32" t="s">
        <v>55</v>
      </c>
      <c r="B50" s="47">
        <v>585303.62</v>
      </c>
      <c r="C50" s="47">
        <v>614963.00359099999</v>
      </c>
      <c r="D50" s="47">
        <v>664092.43000000005</v>
      </c>
      <c r="E50" s="47">
        <v>593058.85</v>
      </c>
      <c r="F50" s="47">
        <v>542310.211595</v>
      </c>
      <c r="G50" s="47">
        <v>745762.51</v>
      </c>
      <c r="H50" s="47">
        <v>919426.42</v>
      </c>
      <c r="I50" s="178">
        <v>825310.07</v>
      </c>
      <c r="J50" s="178"/>
      <c r="K50" s="167"/>
      <c r="L50" s="50">
        <v>2.1154552102802038</v>
      </c>
      <c r="M50" s="51">
        <v>5.067350103011492</v>
      </c>
      <c r="N50" s="51">
        <v>7.9890052120395572</v>
      </c>
      <c r="O50" s="51">
        <v>-8.5570999244004131</v>
      </c>
      <c r="P50" s="51">
        <v>37.515852376561789</v>
      </c>
      <c r="Q50" s="51">
        <v>23.286757871483776</v>
      </c>
      <c r="R50" s="51">
        <v>-10.605077021824105</v>
      </c>
      <c r="S50" s="51">
        <v>7.8371837430903035</v>
      </c>
      <c r="T50" s="51"/>
    </row>
    <row r="51" spans="1:23" ht="11.7" customHeight="1" x14ac:dyDescent="0.5">
      <c r="A51" s="75" t="s">
        <v>17</v>
      </c>
      <c r="B51" s="60">
        <v>1739971.9100000001</v>
      </c>
      <c r="C51" s="60">
        <v>1903987.6218210002</v>
      </c>
      <c r="D51" s="60">
        <v>2126447.37</v>
      </c>
      <c r="E51" s="60">
        <v>1864360.23</v>
      </c>
      <c r="F51" s="60">
        <v>1522572.5499700001</v>
      </c>
      <c r="G51" s="60">
        <v>2202442.4699999997</v>
      </c>
      <c r="H51" s="60">
        <v>2892999.05</v>
      </c>
      <c r="I51" s="60">
        <v>2490629.21</v>
      </c>
      <c r="J51" s="60"/>
      <c r="K51" s="63"/>
      <c r="L51" s="64">
        <v>-0.56442316153478833</v>
      </c>
      <c r="M51" s="65">
        <v>9.4263425103799481</v>
      </c>
      <c r="N51" s="65">
        <v>11.683886262151022</v>
      </c>
      <c r="O51" s="65">
        <v>-18.332706015188915</v>
      </c>
      <c r="P51" s="65">
        <v>44.652710968905595</v>
      </c>
      <c r="Q51" s="65">
        <v>31.354125676662981</v>
      </c>
      <c r="R51" s="65">
        <v>-14.375457192078922</v>
      </c>
      <c r="S51" s="65">
        <v>14.128997268643584</v>
      </c>
      <c r="T51" s="65"/>
    </row>
    <row r="52" spans="1:23" ht="11.25" hidden="1" customHeight="1" x14ac:dyDescent="0.5">
      <c r="A52" s="107" t="s">
        <v>56</v>
      </c>
      <c r="B52" s="60">
        <v>5054615.24</v>
      </c>
      <c r="C52" s="60">
        <v>5620175.4290059991</v>
      </c>
      <c r="D52" s="60">
        <v>6020290</v>
      </c>
      <c r="E52" s="60">
        <v>5663281.79</v>
      </c>
      <c r="F52" s="60">
        <v>4770747.2278819988</v>
      </c>
      <c r="G52" s="60">
        <v>6158419.1799999997</v>
      </c>
      <c r="H52" s="60">
        <v>8148601.6699999999</v>
      </c>
      <c r="I52" s="60"/>
      <c r="J52" s="60"/>
      <c r="K52" s="63"/>
      <c r="L52" s="64">
        <v>-1.8828794530472259</v>
      </c>
      <c r="M52" s="65">
        <v>11.188985949522024</v>
      </c>
      <c r="N52" s="65">
        <v>7.1192541237946161</v>
      </c>
      <c r="O52" s="65">
        <v>-15.760023873330898</v>
      </c>
      <c r="P52" s="65">
        <v>29.087098641653796</v>
      </c>
      <c r="Q52" s="65">
        <v>30.380824612851409</v>
      </c>
      <c r="R52" s="65">
        <v>-6.6156355580498598</v>
      </c>
      <c r="S52" s="65">
        <v>9.7649019704459725</v>
      </c>
      <c r="T52" s="65"/>
    </row>
    <row r="53" spans="1:23" ht="10.95" customHeight="1" x14ac:dyDescent="0.5">
      <c r="A53" s="32" t="s">
        <v>57</v>
      </c>
      <c r="B53" s="47">
        <v>612072.64</v>
      </c>
      <c r="C53" s="47">
        <v>658785.20916900004</v>
      </c>
      <c r="D53" s="47">
        <v>716493.74</v>
      </c>
      <c r="E53" s="47">
        <v>620986.04</v>
      </c>
      <c r="F53" s="47">
        <v>538976.55040199996</v>
      </c>
      <c r="G53" s="47">
        <v>763606.3</v>
      </c>
      <c r="H53" s="47">
        <v>824631.63</v>
      </c>
      <c r="I53" s="47">
        <v>881124.22</v>
      </c>
      <c r="J53" s="47"/>
      <c r="K53" s="167"/>
      <c r="L53" s="50">
        <v>3.1865014761420563</v>
      </c>
      <c r="M53" s="51">
        <v>7.6318668923021971</v>
      </c>
      <c r="N53" s="51">
        <v>8.7598400856318861</v>
      </c>
      <c r="O53" s="51">
        <v>-13.206333848986374</v>
      </c>
      <c r="P53" s="51">
        <v>41.677091411575915</v>
      </c>
      <c r="Q53" s="51">
        <v>7.9917268885811854</v>
      </c>
      <c r="R53" s="51">
        <v>5.8229575792526855</v>
      </c>
      <c r="S53" s="51">
        <v>7.1105655032802639</v>
      </c>
      <c r="T53" s="51"/>
    </row>
    <row r="54" spans="1:23" ht="11.25" hidden="1" customHeight="1" x14ac:dyDescent="0.5">
      <c r="A54" s="107" t="s">
        <v>58</v>
      </c>
      <c r="B54" s="60">
        <v>5666687.8799999999</v>
      </c>
      <c r="C54" s="60">
        <v>6278960.6381750004</v>
      </c>
      <c r="D54" s="60">
        <v>6736783.7400000002</v>
      </c>
      <c r="E54" s="60">
        <v>6284267.8300000001</v>
      </c>
      <c r="F54" s="60">
        <v>5309723.7782839993</v>
      </c>
      <c r="G54" s="60">
        <v>6922025.4799999995</v>
      </c>
      <c r="H54" s="60">
        <v>8854029.3399999999</v>
      </c>
      <c r="I54" s="60">
        <v>8396238.6600000001</v>
      </c>
      <c r="J54" s="60"/>
      <c r="K54" s="63"/>
      <c r="L54" s="64">
        <v>-1.3594463145414681</v>
      </c>
      <c r="M54" s="65">
        <v>10.804772931573581</v>
      </c>
      <c r="N54" s="65">
        <v>7.2913835299669438</v>
      </c>
      <c r="O54" s="65">
        <v>-15.507678508921874</v>
      </c>
      <c r="P54" s="65">
        <v>30.365076773109756</v>
      </c>
      <c r="Q54" s="65">
        <v>27.910961402586466</v>
      </c>
      <c r="R54" s="65">
        <v>-5.4571508795113193</v>
      </c>
      <c r="S54" s="65">
        <v>9.4881911035073152</v>
      </c>
      <c r="T54" s="65"/>
    </row>
    <row r="55" spans="1:23" ht="10.95" customHeight="1" x14ac:dyDescent="0.5">
      <c r="A55" s="32" t="s">
        <v>59</v>
      </c>
      <c r="B55" s="47">
        <v>608756.12</v>
      </c>
      <c r="C55" s="47">
        <v>650968.12724399997</v>
      </c>
      <c r="D55" s="47">
        <v>727619.52</v>
      </c>
      <c r="E55" s="47">
        <v>580844.59</v>
      </c>
      <c r="F55" s="47">
        <v>589346.29856599995</v>
      </c>
      <c r="G55" s="131">
        <v>752031.37</v>
      </c>
      <c r="H55" s="131">
        <v>901520.35</v>
      </c>
      <c r="I55" s="131">
        <v>944873.4</v>
      </c>
      <c r="J55" s="131"/>
      <c r="K55" s="167"/>
      <c r="L55" s="50">
        <v>1.7164399400076968</v>
      </c>
      <c r="M55" s="51">
        <v>6.9341409239549012</v>
      </c>
      <c r="N55" s="51">
        <v>11.774983988927179</v>
      </c>
      <c r="O55" s="51">
        <v>1.4636804254301472</v>
      </c>
      <c r="P55" s="51">
        <v>27.604325645184513</v>
      </c>
      <c r="Q55" s="51">
        <v>19.87802450315337</v>
      </c>
      <c r="R55" s="51">
        <v>3.7128213467394255</v>
      </c>
      <c r="S55" s="51">
        <v>-7.223141930415478</v>
      </c>
      <c r="T55" s="51"/>
    </row>
    <row r="56" spans="1:23" ht="11.7" hidden="1" customHeight="1" x14ac:dyDescent="0.5">
      <c r="A56" s="107" t="s">
        <v>60</v>
      </c>
      <c r="B56" s="60">
        <v>6275444</v>
      </c>
      <c r="C56" s="60">
        <v>6929928.7654190008</v>
      </c>
      <c r="D56" s="60">
        <v>7464403.2599999998</v>
      </c>
      <c r="E56" s="60">
        <v>6865112.4199999999</v>
      </c>
      <c r="F56" s="60">
        <v>5899070.0768499989</v>
      </c>
      <c r="G56" s="62">
        <v>7674056.8499999996</v>
      </c>
      <c r="H56" s="62">
        <v>9755549.6899999995</v>
      </c>
      <c r="I56" s="62">
        <v>9341112.0600000005</v>
      </c>
      <c r="J56" s="62"/>
      <c r="K56" s="63"/>
      <c r="L56" s="64">
        <v>-1.0692383317720044</v>
      </c>
      <c r="M56" s="65">
        <v>10.42929815673601</v>
      </c>
      <c r="N56" s="65">
        <v>7.7125539478569705</v>
      </c>
      <c r="O56" s="65">
        <v>-14.071762908581775</v>
      </c>
      <c r="P56" s="65">
        <v>30.089264070885768</v>
      </c>
      <c r="Q56" s="65">
        <v>27.123761013055315</v>
      </c>
      <c r="R56" s="65">
        <v>-4.6097443433758993</v>
      </c>
      <c r="S56" s="51">
        <v>7.8091423010766103</v>
      </c>
      <c r="T56" s="51"/>
    </row>
    <row r="57" spans="1:23" ht="10.95" customHeight="1" x14ac:dyDescent="0.5">
      <c r="A57" s="32" t="s">
        <v>61</v>
      </c>
      <c r="B57" s="47">
        <v>612742.71</v>
      </c>
      <c r="C57" s="47">
        <v>657189.64674899995</v>
      </c>
      <c r="D57" s="47">
        <v>599635.65</v>
      </c>
      <c r="E57" s="47">
        <v>560536.55000000005</v>
      </c>
      <c r="F57" s="47">
        <v>577197.35469499999</v>
      </c>
      <c r="G57" s="47">
        <v>851527.75</v>
      </c>
      <c r="H57" s="47">
        <v>814092.21</v>
      </c>
      <c r="I57" s="47">
        <v>770821.56</v>
      </c>
      <c r="J57" s="47"/>
      <c r="K57" s="167"/>
      <c r="L57" s="50">
        <v>8.8720870395739837</v>
      </c>
      <c r="M57" s="51">
        <v>7.2537683474031001</v>
      </c>
      <c r="N57" s="51">
        <v>-8.7575933421515817</v>
      </c>
      <c r="O57" s="51">
        <v>2.9722958645604702</v>
      </c>
      <c r="P57" s="51">
        <v>50.157619911127412</v>
      </c>
      <c r="Q57" s="51">
        <v>-6.0705258223664238</v>
      </c>
      <c r="R57" s="51">
        <v>-6.4111558075220954</v>
      </c>
      <c r="S57" s="51">
        <v>13.391536566063333</v>
      </c>
      <c r="T57" s="51"/>
    </row>
    <row r="58" spans="1:23" ht="11.7" customHeight="1" x14ac:dyDescent="0.5">
      <c r="A58" s="75" t="s">
        <v>21</v>
      </c>
      <c r="B58" s="60">
        <v>1833571.47</v>
      </c>
      <c r="C58" s="60">
        <v>1966942.9831619998</v>
      </c>
      <c r="D58" s="60">
        <v>2043748.9100000001</v>
      </c>
      <c r="E58" s="60">
        <v>1762367.18</v>
      </c>
      <c r="F58" s="60">
        <v>1705520.2036629999</v>
      </c>
      <c r="G58" s="60">
        <v>2367165.42</v>
      </c>
      <c r="H58" s="60">
        <v>2540244.19</v>
      </c>
      <c r="I58" s="60">
        <v>2596819.1800000002</v>
      </c>
      <c r="J58" s="60"/>
      <c r="K58" s="63"/>
      <c r="L58" s="64">
        <v>4.5088966406433117</v>
      </c>
      <c r="M58" s="65">
        <v>7.2738649866754157</v>
      </c>
      <c r="N58" s="65">
        <v>3.9048374810808806</v>
      </c>
      <c r="O58" s="65">
        <v>-3.22560343736088</v>
      </c>
      <c r="P58" s="65">
        <v>39.684271982434758</v>
      </c>
      <c r="Q58" s="65">
        <v>6.62795735902868</v>
      </c>
      <c r="R58" s="65">
        <v>1.1533170753950106</v>
      </c>
      <c r="S58" s="65">
        <v>3.757268170039052</v>
      </c>
      <c r="T58" s="65"/>
    </row>
    <row r="59" spans="1:23" ht="11.7" customHeight="1" x14ac:dyDescent="0.5">
      <c r="A59" s="75" t="s">
        <v>22</v>
      </c>
      <c r="B59" s="110">
        <v>3573543.38</v>
      </c>
      <c r="C59" s="110">
        <v>3870930.6049830001</v>
      </c>
      <c r="D59" s="110">
        <v>4170196.2800000003</v>
      </c>
      <c r="E59" s="110">
        <v>3626727.41</v>
      </c>
      <c r="F59" s="110">
        <v>3228092.753633</v>
      </c>
      <c r="G59" s="110">
        <v>4569607.8899999997</v>
      </c>
      <c r="H59" s="110">
        <v>5433243.2400000002</v>
      </c>
      <c r="I59" s="110">
        <v>5087448.3900000006</v>
      </c>
      <c r="J59" s="110"/>
      <c r="K59" s="63"/>
      <c r="L59" s="64">
        <v>1.9755781285903051</v>
      </c>
      <c r="M59" s="65">
        <v>8.3219145078071044</v>
      </c>
      <c r="N59" s="65">
        <v>7.7311041079310305</v>
      </c>
      <c r="O59" s="65">
        <v>-10.991580323016336</v>
      </c>
      <c r="P59" s="65">
        <v>42.027701801323182</v>
      </c>
      <c r="Q59" s="65">
        <v>18.505930249589973</v>
      </c>
      <c r="R59" s="65">
        <v>-7.1151750975169019</v>
      </c>
      <c r="S59" s="65">
        <v>8.8481592617065008</v>
      </c>
      <c r="T59" s="65"/>
    </row>
    <row r="60" spans="1:23" ht="12" customHeight="1" x14ac:dyDescent="0.5">
      <c r="A60" s="114" t="s">
        <v>62</v>
      </c>
      <c r="B60" s="115">
        <v>6888186.71</v>
      </c>
      <c r="C60" s="115">
        <v>7587118.4121679999</v>
      </c>
      <c r="D60" s="115">
        <v>8064038.9100000001</v>
      </c>
      <c r="E60" s="115">
        <v>7425648.9699999997</v>
      </c>
      <c r="F60" s="115">
        <v>6476267.4315449977</v>
      </c>
      <c r="G60" s="115">
        <v>8525584.5999999996</v>
      </c>
      <c r="H60" s="115">
        <v>10569641.900000002</v>
      </c>
      <c r="I60" s="115">
        <v>10111933.620000001</v>
      </c>
      <c r="J60" s="115"/>
      <c r="K60" s="63"/>
      <c r="L60" s="118">
        <v>-0.2590716317382169</v>
      </c>
      <c r="M60" s="119">
        <v>10.14681703028344</v>
      </c>
      <c r="N60" s="119">
        <v>6.2859240086081902</v>
      </c>
      <c r="O60" s="119">
        <v>-12.785165879649741</v>
      </c>
      <c r="P60" s="119">
        <v>31.877856346684098</v>
      </c>
      <c r="Q60" s="119">
        <v>23.755246700650055</v>
      </c>
      <c r="R60" s="119">
        <v>-4.8</v>
      </c>
      <c r="S60" s="119">
        <v>-3.8</v>
      </c>
      <c r="T60" s="119"/>
    </row>
    <row r="61" spans="1:23" ht="15" customHeight="1" x14ac:dyDescent="0.6">
      <c r="A61" s="169" t="s">
        <v>25</v>
      </c>
      <c r="B61" s="169"/>
      <c r="C61" s="169"/>
      <c r="D61" s="169"/>
      <c r="E61" s="169"/>
      <c r="F61" s="169"/>
      <c r="G61" s="169"/>
      <c r="H61" s="169"/>
      <c r="I61" s="169"/>
      <c r="J61" s="169"/>
      <c r="K61" s="163"/>
      <c r="L61" s="139"/>
      <c r="M61" s="139"/>
      <c r="N61" s="139"/>
    </row>
    <row r="62" spans="1:23" ht="10.5" customHeight="1" x14ac:dyDescent="0.6">
      <c r="A62" s="164" t="s">
        <v>64</v>
      </c>
      <c r="B62" s="164"/>
      <c r="C62" s="164"/>
      <c r="D62" s="164"/>
      <c r="E62" s="164"/>
      <c r="F62" s="164"/>
      <c r="G62" s="164"/>
      <c r="H62" s="164"/>
      <c r="I62" s="164"/>
      <c r="J62" s="164"/>
      <c r="K62" s="165"/>
      <c r="L62" s="139"/>
      <c r="M62" s="139"/>
      <c r="N62" s="139"/>
    </row>
    <row r="63" spans="1:23" ht="11.25" customHeight="1" x14ac:dyDescent="0.6">
      <c r="A63" s="23"/>
      <c r="B63" s="24">
        <v>2559</v>
      </c>
      <c r="C63" s="24">
        <v>2560</v>
      </c>
      <c r="D63" s="24">
        <v>2561</v>
      </c>
      <c r="E63" s="25">
        <v>2563</v>
      </c>
      <c r="F63" s="25">
        <v>2564</v>
      </c>
      <c r="G63" s="26">
        <v>2565</v>
      </c>
      <c r="H63" s="26">
        <v>2566</v>
      </c>
      <c r="I63" s="26">
        <v>2567</v>
      </c>
      <c r="J63" s="26">
        <v>2568</v>
      </c>
      <c r="K63" s="170"/>
      <c r="L63" s="138"/>
      <c r="M63" s="139"/>
      <c r="N63" s="139"/>
    </row>
    <row r="64" spans="1:23" ht="12" customHeight="1" x14ac:dyDescent="0.6">
      <c r="A64" s="32" t="s">
        <v>42</v>
      </c>
      <c r="B64" s="33">
        <v>877.61999999999534</v>
      </c>
      <c r="C64" s="33">
        <v>23343.666689999984</v>
      </c>
      <c r="D64" s="33">
        <v>-8901.1499999999069</v>
      </c>
      <c r="E64" s="33">
        <v>-49431.949446999934</v>
      </c>
      <c r="F64" s="33">
        <v>-7504.7800000000279</v>
      </c>
      <c r="G64" s="33">
        <v>-74249.729999999981</v>
      </c>
      <c r="H64" s="33">
        <v>-154131.5</v>
      </c>
      <c r="I64" s="33">
        <v>-111411.38123099995</v>
      </c>
      <c r="J64" s="33">
        <v>-75745.449999999953</v>
      </c>
      <c r="K64" s="179"/>
      <c r="L64" s="180"/>
      <c r="M64" s="139"/>
      <c r="N64" s="139"/>
    </row>
    <row r="65" spans="1:14" ht="11.7" customHeight="1" x14ac:dyDescent="0.6">
      <c r="A65" s="32" t="s">
        <v>43</v>
      </c>
      <c r="B65" s="47">
        <v>173100.05999999994</v>
      </c>
      <c r="C65" s="47">
        <v>51670.274252999923</v>
      </c>
      <c r="D65" s="47">
        <v>22687.320000000065</v>
      </c>
      <c r="E65" s="47">
        <v>119848.688173</v>
      </c>
      <c r="F65" s="47">
        <v>-2359.5899999999674</v>
      </c>
      <c r="G65" s="47">
        <v>-1002.6199999999953</v>
      </c>
      <c r="H65" s="47">
        <v>-30179.25</v>
      </c>
      <c r="I65" s="47">
        <v>-22404.30950600002</v>
      </c>
      <c r="J65" s="47">
        <v>57696.028775999905</v>
      </c>
      <c r="K65" s="179"/>
      <c r="L65" s="180"/>
      <c r="M65" s="139"/>
      <c r="N65" s="139"/>
    </row>
    <row r="66" spans="1:14" ht="13.05" hidden="1" customHeight="1" x14ac:dyDescent="0.6">
      <c r="A66" s="59" t="s">
        <v>44</v>
      </c>
      <c r="B66" s="47">
        <v>173977.67999999993</v>
      </c>
      <c r="C66" s="47">
        <v>75013.940942999907</v>
      </c>
      <c r="D66" s="60">
        <v>13786.170000000391</v>
      </c>
      <c r="E66" s="60">
        <v>70416.738726000302</v>
      </c>
      <c r="F66" s="60">
        <v>-9864.3699999998789</v>
      </c>
      <c r="G66" s="60">
        <v>-75252.350000000093</v>
      </c>
      <c r="H66" s="60">
        <v>-184310.75</v>
      </c>
      <c r="I66" s="60">
        <v>-133815.69073699974</v>
      </c>
      <c r="J66" s="60">
        <v>-18049.421224000165</v>
      </c>
      <c r="K66" s="181"/>
      <c r="L66" s="180"/>
      <c r="M66" s="139"/>
      <c r="N66" s="139"/>
    </row>
    <row r="67" spans="1:14" ht="11.7" customHeight="1" x14ac:dyDescent="0.6">
      <c r="A67" s="32" t="s">
        <v>45</v>
      </c>
      <c r="B67" s="47">
        <v>99646.410000000033</v>
      </c>
      <c r="C67" s="47">
        <v>54553.602881999919</v>
      </c>
      <c r="D67" s="47">
        <v>41346.429999999935</v>
      </c>
      <c r="E67" s="47">
        <v>45886.826985999942</v>
      </c>
      <c r="F67" s="47">
        <v>17296.270000000019</v>
      </c>
      <c r="G67" s="47">
        <v>54629.369999999995</v>
      </c>
      <c r="H67" s="47">
        <v>101949.22999999998</v>
      </c>
      <c r="I67" s="47">
        <v>-41664.463310000021</v>
      </c>
      <c r="J67" s="47">
        <v>20754.617949000094</v>
      </c>
      <c r="K67" s="179"/>
      <c r="L67" s="180"/>
      <c r="M67" s="139"/>
      <c r="N67" s="139"/>
    </row>
    <row r="68" spans="1:14" ht="11.7" customHeight="1" x14ac:dyDescent="0.6">
      <c r="A68" s="75" t="s">
        <v>7</v>
      </c>
      <c r="B68" s="60">
        <v>273624.08999999997</v>
      </c>
      <c r="C68" s="60">
        <v>129567.54382499983</v>
      </c>
      <c r="D68" s="60">
        <v>55132.600000000326</v>
      </c>
      <c r="E68" s="60">
        <v>116303.56571200024</v>
      </c>
      <c r="F68" s="60">
        <v>7431.9000000001397</v>
      </c>
      <c r="G68" s="60">
        <v>-20622.979999999981</v>
      </c>
      <c r="H68" s="60">
        <v>-82361.520000000019</v>
      </c>
      <c r="I68" s="60">
        <v>-175480.15404699976</v>
      </c>
      <c r="J68" s="60">
        <v>2705.1967250001617</v>
      </c>
      <c r="K68" s="181"/>
      <c r="L68" s="180"/>
      <c r="M68" s="139"/>
      <c r="N68" s="139"/>
    </row>
    <row r="69" spans="1:14" ht="11.7" customHeight="1" x14ac:dyDescent="0.6">
      <c r="A69" s="32" t="s">
        <v>46</v>
      </c>
      <c r="B69" s="47">
        <v>20858.670000000042</v>
      </c>
      <c r="C69" s="47">
        <v>-804.59688100009225</v>
      </c>
      <c r="D69" s="47">
        <v>-42268.780000000028</v>
      </c>
      <c r="E69" s="47">
        <v>76671.588523000013</v>
      </c>
      <c r="F69" s="47">
        <v>5461.9100000000326</v>
      </c>
      <c r="G69" s="47">
        <v>-59279.660000000033</v>
      </c>
      <c r="H69" s="47">
        <v>-49627.359999999986</v>
      </c>
      <c r="I69" s="47">
        <v>-70472.043178000022</v>
      </c>
      <c r="J69" s="47">
        <v>-122955.78797499998</v>
      </c>
      <c r="K69" s="179"/>
      <c r="L69" s="180"/>
      <c r="M69" s="139"/>
      <c r="N69" s="139"/>
    </row>
    <row r="70" spans="1:14" ht="12.75" hidden="1" customHeight="1" x14ac:dyDescent="0.6">
      <c r="A70" s="59" t="s">
        <v>47</v>
      </c>
      <c r="B70" s="60">
        <v>294482.76</v>
      </c>
      <c r="C70" s="60">
        <v>128762.94694399973</v>
      </c>
      <c r="D70" s="60">
        <v>12863.820000000298</v>
      </c>
      <c r="E70" s="60">
        <v>192975.15423500026</v>
      </c>
      <c r="F70" s="60">
        <v>12893.810000000056</v>
      </c>
      <c r="G70" s="60">
        <v>-79902.639999999665</v>
      </c>
      <c r="H70" s="60">
        <v>-131988.87999999989</v>
      </c>
      <c r="I70" s="60">
        <v>-245952.19722499978</v>
      </c>
      <c r="J70" s="60">
        <v>-120250.59124999959</v>
      </c>
      <c r="K70" s="181"/>
      <c r="L70" s="180"/>
      <c r="M70" s="139"/>
      <c r="N70" s="139"/>
    </row>
    <row r="71" spans="1:14" ht="11.7" customHeight="1" x14ac:dyDescent="0.6">
      <c r="A71" s="32" t="s">
        <v>48</v>
      </c>
      <c r="B71" s="47">
        <v>50143.390000000014</v>
      </c>
      <c r="C71" s="47">
        <v>30459.917262000032</v>
      </c>
      <c r="D71" s="47">
        <v>35281.189999999944</v>
      </c>
      <c r="E71" s="47">
        <v>80383.390952999936</v>
      </c>
      <c r="F71" s="47">
        <v>22453.790000000037</v>
      </c>
      <c r="G71" s="47">
        <v>-62467.640000000014</v>
      </c>
      <c r="H71" s="47">
        <v>-60068.550000000047</v>
      </c>
      <c r="I71" s="47">
        <v>20647.245584000018</v>
      </c>
      <c r="J71" s="47">
        <v>24314.654344000039</v>
      </c>
      <c r="K71" s="181"/>
      <c r="L71" s="180"/>
      <c r="M71" s="139"/>
      <c r="N71" s="139"/>
    </row>
    <row r="72" spans="1:14" ht="12.75" customHeight="1" x14ac:dyDescent="0.6">
      <c r="A72" s="59" t="s">
        <v>49</v>
      </c>
      <c r="B72" s="60">
        <v>344626.14999999991</v>
      </c>
      <c r="C72" s="60">
        <v>159222.86420600023</v>
      </c>
      <c r="D72" s="60">
        <v>48145.010000000242</v>
      </c>
      <c r="E72" s="60">
        <v>273358.54518800043</v>
      </c>
      <c r="F72" s="60">
        <v>35347.600000000093</v>
      </c>
      <c r="G72" s="60">
        <v>-142370.2799999998</v>
      </c>
      <c r="H72" s="60">
        <v>-192057.43000000017</v>
      </c>
      <c r="I72" s="60">
        <v>-225304.95164099988</v>
      </c>
      <c r="J72" s="60">
        <v>-95935.936905999668</v>
      </c>
      <c r="K72" s="181"/>
      <c r="L72" s="143"/>
      <c r="M72" s="139"/>
      <c r="N72" s="139"/>
    </row>
    <row r="73" spans="1:14" ht="11.7" customHeight="1" x14ac:dyDescent="0.6">
      <c r="A73" s="32" t="s">
        <v>50</v>
      </c>
      <c r="B73" s="47">
        <v>64170.609999999986</v>
      </c>
      <c r="C73" s="47">
        <v>57440.237251000013</v>
      </c>
      <c r="D73" s="47">
        <v>48153.380000000005</v>
      </c>
      <c r="E73" s="47">
        <v>46825.688438000041</v>
      </c>
      <c r="F73" s="47">
        <v>26904.079999999958</v>
      </c>
      <c r="G73" s="47">
        <v>-48581.820000000065</v>
      </c>
      <c r="H73" s="47">
        <v>2598.8100000000559</v>
      </c>
      <c r="I73" s="47">
        <v>4789.3622439999599</v>
      </c>
      <c r="J73" s="47"/>
      <c r="K73" s="179"/>
      <c r="L73" s="180"/>
      <c r="M73" s="139"/>
      <c r="N73" s="139"/>
    </row>
    <row r="74" spans="1:14" ht="11.7" customHeight="1" x14ac:dyDescent="0.6">
      <c r="A74" s="75" t="s">
        <v>12</v>
      </c>
      <c r="B74" s="60">
        <v>135172.67000000016</v>
      </c>
      <c r="C74" s="60">
        <v>87095.557632000186</v>
      </c>
      <c r="D74" s="60">
        <v>41165.790000000037</v>
      </c>
      <c r="E74" s="60">
        <v>203880.66791400011</v>
      </c>
      <c r="F74" s="60">
        <v>54819.779999999795</v>
      </c>
      <c r="G74" s="60">
        <v>-170329.12000000058</v>
      </c>
      <c r="H74" s="60">
        <v>-107097.09999999963</v>
      </c>
      <c r="I74" s="60">
        <v>-45035.435349999927</v>
      </c>
      <c r="J74" s="60"/>
      <c r="K74" s="181"/>
      <c r="L74" s="147"/>
      <c r="M74" s="139"/>
      <c r="N74" s="139"/>
    </row>
    <row r="75" spans="1:14" ht="10.050000000000001" customHeight="1" x14ac:dyDescent="0.6">
      <c r="A75" s="75" t="s">
        <v>13</v>
      </c>
      <c r="B75" s="60">
        <v>408796.75999999978</v>
      </c>
      <c r="C75" s="60">
        <v>216663.10145700071</v>
      </c>
      <c r="D75" s="60">
        <v>96298.39000000013</v>
      </c>
      <c r="E75" s="60">
        <v>320184.23362600058</v>
      </c>
      <c r="F75" s="60">
        <v>62251.680000000168</v>
      </c>
      <c r="G75" s="60">
        <v>-190952.09999999963</v>
      </c>
      <c r="H75" s="60">
        <v>-189458.62000000011</v>
      </c>
      <c r="I75" s="60">
        <v>-246465.55</v>
      </c>
      <c r="J75" s="60"/>
      <c r="K75" s="181"/>
      <c r="L75" s="147"/>
      <c r="M75" s="139"/>
      <c r="N75" s="139"/>
    </row>
    <row r="76" spans="1:14" ht="10.95" customHeight="1" x14ac:dyDescent="0.6">
      <c r="A76" s="32" t="s">
        <v>51</v>
      </c>
      <c r="B76" s="47">
        <v>27683.679999999935</v>
      </c>
      <c r="C76" s="47">
        <v>-10641.659289999981</v>
      </c>
      <c r="D76" s="47">
        <v>-22213.160000000033</v>
      </c>
      <c r="E76" s="47">
        <v>99338.549854000041</v>
      </c>
      <c r="F76" s="47">
        <v>9773</v>
      </c>
      <c r="G76" s="47">
        <v>-134311.21999999997</v>
      </c>
      <c r="H76" s="47">
        <v>-66489.420000000042</v>
      </c>
      <c r="I76" s="47">
        <v>-61469.45000000007</v>
      </c>
      <c r="J76" s="47"/>
      <c r="K76" s="179"/>
      <c r="L76" s="143"/>
      <c r="M76" s="139"/>
      <c r="N76" s="139"/>
    </row>
    <row r="77" spans="1:14" ht="11.55" hidden="1" customHeight="1" x14ac:dyDescent="0.6">
      <c r="A77" s="107" t="s">
        <v>52</v>
      </c>
      <c r="B77" s="47">
        <v>436480.43999999948</v>
      </c>
      <c r="C77" s="47">
        <v>206021.44216700085</v>
      </c>
      <c r="D77" s="60">
        <v>74085.230000000447</v>
      </c>
      <c r="E77" s="60">
        <v>419522.78348000068</v>
      </c>
      <c r="F77" s="60">
        <v>72024.679999999702</v>
      </c>
      <c r="G77" s="60">
        <v>-325263.3200000003</v>
      </c>
      <c r="H77" s="62">
        <v>-255948.04000000004</v>
      </c>
      <c r="I77" s="62">
        <v>-281985.0393969994</v>
      </c>
      <c r="J77" s="62"/>
      <c r="K77" s="181"/>
      <c r="L77" s="143"/>
      <c r="M77" s="139"/>
      <c r="N77" s="139"/>
    </row>
    <row r="78" spans="1:14" ht="12" customHeight="1" x14ac:dyDescent="0.6">
      <c r="A78" s="32" t="s">
        <v>53</v>
      </c>
      <c r="B78" s="47">
        <v>65677.310000000056</v>
      </c>
      <c r="C78" s="47">
        <v>69768.612181000062</v>
      </c>
      <c r="D78" s="47">
        <v>-24570.489999999991</v>
      </c>
      <c r="E78" s="47">
        <v>134547.93514199997</v>
      </c>
      <c r="F78" s="47">
        <v>-42478.609999999986</v>
      </c>
      <c r="G78" s="47">
        <v>-148179.83999999997</v>
      </c>
      <c r="H78" s="47">
        <v>12958.5</v>
      </c>
      <c r="I78" s="47">
        <v>-1497.4100000000326</v>
      </c>
      <c r="J78" s="47"/>
      <c r="K78" s="179"/>
      <c r="L78" s="143"/>
      <c r="M78" s="139"/>
      <c r="N78" s="139"/>
    </row>
    <row r="79" spans="1:14" ht="11.55" hidden="1" customHeight="1" x14ac:dyDescent="0.6">
      <c r="A79" s="107" t="s">
        <v>54</v>
      </c>
      <c r="B79" s="47">
        <v>502157.74999999907</v>
      </c>
      <c r="C79" s="47">
        <v>275790.05434800126</v>
      </c>
      <c r="D79" s="60">
        <v>49514.740000000224</v>
      </c>
      <c r="E79" s="60">
        <v>554070.71862200089</v>
      </c>
      <c r="F79" s="60">
        <v>29546.069999999367</v>
      </c>
      <c r="G79" s="60">
        <v>-473443.16000000108</v>
      </c>
      <c r="H79" s="60">
        <v>-242989.54000000004</v>
      </c>
      <c r="I79" s="60">
        <v>-283482.44939699955</v>
      </c>
      <c r="J79" s="60"/>
      <c r="K79" s="181"/>
      <c r="L79" s="143"/>
      <c r="M79" s="139"/>
      <c r="N79" s="139"/>
    </row>
    <row r="80" spans="1:14" ht="10.5" customHeight="1" x14ac:dyDescent="0.6">
      <c r="A80" s="32" t="s">
        <v>55</v>
      </c>
      <c r="B80" s="47">
        <v>82859.62</v>
      </c>
      <c r="C80" s="47">
        <v>105950.93322500004</v>
      </c>
      <c r="D80" s="47">
        <v>14592.039999999921</v>
      </c>
      <c r="E80" s="47">
        <v>69068.475421000039</v>
      </c>
      <c r="F80" s="47">
        <v>17210.189999999944</v>
      </c>
      <c r="G80" s="47">
        <v>-29851.220000000088</v>
      </c>
      <c r="H80" s="47">
        <v>74355.219999999972</v>
      </c>
      <c r="I80" s="47">
        <v>2738.4082410000265</v>
      </c>
      <c r="J80" s="47"/>
      <c r="K80" s="179"/>
      <c r="L80" s="143"/>
      <c r="M80" s="139"/>
      <c r="N80" s="139"/>
    </row>
    <row r="81" spans="1:14" ht="10.95" customHeight="1" x14ac:dyDescent="0.6">
      <c r="A81" s="75" t="s">
        <v>17</v>
      </c>
      <c r="B81" s="60">
        <v>176220.61</v>
      </c>
      <c r="C81" s="60">
        <v>165077.88611600013</v>
      </c>
      <c r="D81" s="60">
        <v>-32191.610000000102</v>
      </c>
      <c r="E81" s="60">
        <v>302954.96041700011</v>
      </c>
      <c r="F81" s="60">
        <v>-15495.419999999925</v>
      </c>
      <c r="G81" s="60">
        <v>-312342.2799999998</v>
      </c>
      <c r="H81" s="60">
        <v>20824.299999999814</v>
      </c>
      <c r="I81" s="60">
        <v>-60228.451758999843</v>
      </c>
      <c r="J81" s="60"/>
      <c r="K81" s="181"/>
      <c r="L81" s="147"/>
      <c r="M81" s="139"/>
      <c r="N81" s="139"/>
    </row>
    <row r="82" spans="1:14" ht="11.55" hidden="1" customHeight="1" x14ac:dyDescent="0.6">
      <c r="A82" s="107" t="s">
        <v>56</v>
      </c>
      <c r="B82" s="60">
        <v>585017.36999999976</v>
      </c>
      <c r="C82" s="60">
        <v>381740.98757300084</v>
      </c>
      <c r="D82" s="60">
        <v>64106.780000000028</v>
      </c>
      <c r="E82" s="60">
        <v>623139.19404300116</v>
      </c>
      <c r="F82" s="60">
        <v>46756.259999999776</v>
      </c>
      <c r="G82" s="60">
        <v>-503294.38000000082</v>
      </c>
      <c r="H82" s="60">
        <v>-168634.3200000003</v>
      </c>
      <c r="I82" s="60">
        <v>-280744.04115599953</v>
      </c>
      <c r="J82" s="60"/>
      <c r="K82" s="63"/>
      <c r="L82" s="147"/>
      <c r="M82" s="139"/>
      <c r="N82" s="139"/>
    </row>
    <row r="83" spans="1:14" ht="10.95" customHeight="1" x14ac:dyDescent="0.6">
      <c r="A83" s="32" t="s">
        <v>57</v>
      </c>
      <c r="B83" s="47">
        <v>1173.6300000000047</v>
      </c>
      <c r="C83" s="47">
        <v>-1481.2665450000204</v>
      </c>
      <c r="D83" s="47">
        <v>-14882.170000000042</v>
      </c>
      <c r="E83" s="47">
        <v>61364.898545000004</v>
      </c>
      <c r="F83" s="47">
        <v>-12359.300000000047</v>
      </c>
      <c r="G83" s="47">
        <v>-21341.510000000009</v>
      </c>
      <c r="H83" s="47">
        <v>-25061.79999999993</v>
      </c>
      <c r="I83" s="47">
        <v>-37964.710000000079</v>
      </c>
      <c r="J83" s="47"/>
      <c r="K83" s="179"/>
      <c r="L83" s="143"/>
      <c r="M83" s="139"/>
      <c r="N83" s="139"/>
    </row>
    <row r="84" spans="1:14" ht="11.55" hidden="1" customHeight="1" x14ac:dyDescent="0.6">
      <c r="A84" s="107" t="s">
        <v>58</v>
      </c>
      <c r="B84" s="60">
        <v>586190.99999999977</v>
      </c>
      <c r="C84" s="60">
        <v>380259.72102800081</v>
      </c>
      <c r="D84" s="60">
        <v>49224.610000000335</v>
      </c>
      <c r="E84" s="60">
        <v>684504.09258800186</v>
      </c>
      <c r="F84" s="60">
        <v>34396.959999999963</v>
      </c>
      <c r="G84" s="60">
        <v>-524635.88999999966</v>
      </c>
      <c r="H84" s="60">
        <v>-193696.12000000011</v>
      </c>
      <c r="I84" s="60">
        <v>-318708.75115600042</v>
      </c>
      <c r="J84" s="60"/>
      <c r="K84" s="181"/>
      <c r="L84" s="143"/>
      <c r="M84" s="139"/>
      <c r="N84" s="139"/>
    </row>
    <row r="85" spans="1:14" ht="10.95" customHeight="1" x14ac:dyDescent="0.6">
      <c r="A85" s="32" t="s">
        <v>59</v>
      </c>
      <c r="B85" s="47">
        <v>48784.819999999949</v>
      </c>
      <c r="C85" s="47">
        <v>54133.97968800005</v>
      </c>
      <c r="D85" s="47">
        <v>-39813.260000000009</v>
      </c>
      <c r="E85" s="47">
        <v>-2595.0316299999831</v>
      </c>
      <c r="F85" s="47">
        <v>33882.410000000033</v>
      </c>
      <c r="G85" s="131">
        <v>-52292.179999999935</v>
      </c>
      <c r="H85" s="131">
        <v>-80496.349999999977</v>
      </c>
      <c r="I85" s="131">
        <v>-18387.053828999982</v>
      </c>
      <c r="J85" s="131"/>
      <c r="K85" s="179"/>
      <c r="L85" s="143"/>
      <c r="M85" s="139"/>
      <c r="N85" s="139"/>
    </row>
    <row r="86" spans="1:14" ht="11.7" hidden="1" customHeight="1" x14ac:dyDescent="0.6">
      <c r="A86" s="107" t="s">
        <v>60</v>
      </c>
      <c r="B86" s="60">
        <v>634975.81999999972</v>
      </c>
      <c r="C86" s="60">
        <v>434393.70071600087</v>
      </c>
      <c r="D86" s="60">
        <v>9411.3500000005588</v>
      </c>
      <c r="E86" s="60">
        <v>681909.06095800176</v>
      </c>
      <c r="F86" s="60">
        <v>15545.9</v>
      </c>
      <c r="G86" s="62">
        <v>-576928.06999999844</v>
      </c>
      <c r="H86" s="60">
        <v>-274192.46999999881</v>
      </c>
      <c r="I86" s="60">
        <v>-337095.80498500168</v>
      </c>
      <c r="J86" s="60"/>
      <c r="K86" s="181"/>
      <c r="L86" s="147"/>
      <c r="M86" s="139"/>
      <c r="N86" s="139"/>
    </row>
    <row r="87" spans="1:14" ht="10.95" customHeight="1" x14ac:dyDescent="0.6">
      <c r="A87" s="32" t="s">
        <v>61</v>
      </c>
      <c r="B87" s="47">
        <v>27541.540000000037</v>
      </c>
      <c r="C87" s="47">
        <v>-15246.937418999965</v>
      </c>
      <c r="D87" s="47">
        <v>34849.510000000009</v>
      </c>
      <c r="E87" s="47">
        <v>25391.12043999997</v>
      </c>
      <c r="F87" s="47">
        <v>-40102.110000000102</v>
      </c>
      <c r="G87" s="47">
        <v>-35641.169999999925</v>
      </c>
      <c r="H87" s="47">
        <v>33773.780000000028</v>
      </c>
      <c r="I87" s="47">
        <v>-10624.900862999959</v>
      </c>
      <c r="J87" s="47"/>
      <c r="K87" s="179"/>
      <c r="L87" s="143"/>
      <c r="M87" s="139"/>
      <c r="N87" s="139"/>
    </row>
    <row r="88" spans="1:14" ht="12" customHeight="1" x14ac:dyDescent="0.6">
      <c r="A88" s="75" t="s">
        <v>21</v>
      </c>
      <c r="B88" s="60">
        <v>77499.989999999991</v>
      </c>
      <c r="C88" s="60">
        <v>37405.775724000297</v>
      </c>
      <c r="D88" s="60">
        <v>-19845.919999999925</v>
      </c>
      <c r="E88" s="60">
        <v>84160.987354999874</v>
      </c>
      <c r="F88" s="60">
        <v>-18579</v>
      </c>
      <c r="G88" s="60">
        <v>-109274.85999999987</v>
      </c>
      <c r="H88" s="60">
        <v>-71784.369999999646</v>
      </c>
      <c r="I88" s="60">
        <v>-66976.66469200002</v>
      </c>
      <c r="J88" s="60"/>
      <c r="K88" s="181"/>
      <c r="L88" s="147"/>
      <c r="M88" s="139"/>
      <c r="N88" s="139"/>
    </row>
    <row r="89" spans="1:14" ht="12" customHeight="1" x14ac:dyDescent="0.6">
      <c r="A89" s="75" t="s">
        <v>22</v>
      </c>
      <c r="B89" s="110">
        <v>253720.59999999998</v>
      </c>
      <c r="C89" s="110">
        <v>202483.66184000019</v>
      </c>
      <c r="D89" s="110">
        <v>-52037.530000000261</v>
      </c>
      <c r="E89" s="110">
        <v>387115.94777199998</v>
      </c>
      <c r="F89" s="60">
        <v>-34074.419999999925</v>
      </c>
      <c r="G89" s="60">
        <v>-421617.1400000006</v>
      </c>
      <c r="H89" s="60">
        <v>-50960.069999999367</v>
      </c>
      <c r="I89" s="60">
        <v>-127205.11645099986</v>
      </c>
      <c r="J89" s="60"/>
      <c r="K89" s="181"/>
      <c r="L89" s="147"/>
      <c r="M89" s="139"/>
      <c r="N89" s="139"/>
    </row>
    <row r="90" spans="1:14" ht="12.45" customHeight="1" x14ac:dyDescent="0.6">
      <c r="A90" s="114" t="s">
        <v>62</v>
      </c>
      <c r="B90" s="115">
        <v>662517.35999999975</v>
      </c>
      <c r="C90" s="115">
        <v>419146.7632970009</v>
      </c>
      <c r="D90" s="115">
        <v>44260.860000000335</v>
      </c>
      <c r="E90" s="115">
        <v>707300.18139800336</v>
      </c>
      <c r="F90" s="115">
        <v>28177.259999999776</v>
      </c>
      <c r="G90" s="115">
        <v>-612569.24000000209</v>
      </c>
      <c r="H90" s="115">
        <v>-240418.68999999948</v>
      </c>
      <c r="I90" s="115">
        <v>-347720.70584799908</v>
      </c>
      <c r="J90" s="115"/>
      <c r="K90" s="181"/>
      <c r="L90" s="147"/>
      <c r="M90" s="139"/>
      <c r="N90" s="139"/>
    </row>
    <row r="91" spans="1:14" ht="18" customHeight="1" x14ac:dyDescent="0.6">
      <c r="A91" s="148" t="s">
        <v>65</v>
      </c>
      <c r="B91" s="149"/>
      <c r="C91" s="149"/>
      <c r="D91" s="149"/>
      <c r="E91" s="149"/>
      <c r="F91" s="149"/>
      <c r="G91" s="149"/>
      <c r="H91" s="149"/>
      <c r="I91" s="149"/>
      <c r="J91" s="149"/>
      <c r="K91" s="139"/>
      <c r="L91" s="139"/>
      <c r="M91" s="139"/>
      <c r="N91" s="139"/>
    </row>
    <row r="92" spans="1:14" ht="15" customHeight="1" x14ac:dyDescent="0.5">
      <c r="A92" s="148" t="s">
        <v>27</v>
      </c>
      <c r="B92" s="150"/>
      <c r="C92" s="150"/>
      <c r="D92" s="150"/>
      <c r="E92" s="150"/>
      <c r="F92" s="150"/>
      <c r="G92" s="150"/>
      <c r="H92" s="150"/>
      <c r="I92" s="150"/>
      <c r="J92" s="150"/>
    </row>
    <row r="93" spans="1:14" x14ac:dyDescent="0.6">
      <c r="B93" s="171"/>
      <c r="C93" s="171"/>
      <c r="D93" s="171"/>
      <c r="E93" s="171"/>
      <c r="F93" s="171"/>
      <c r="G93" s="171"/>
      <c r="H93" s="171"/>
      <c r="I93" s="171"/>
      <c r="J93" s="171"/>
    </row>
    <row r="94" spans="1:14" x14ac:dyDescent="0.6">
      <c r="B94" s="171"/>
      <c r="C94" s="171"/>
      <c r="D94" s="171"/>
      <c r="E94" s="171"/>
      <c r="F94" s="171"/>
      <c r="G94" s="171"/>
      <c r="H94" s="171"/>
      <c r="I94" s="171"/>
      <c r="J94" s="171"/>
    </row>
  </sheetData>
  <mergeCells count="10">
    <mergeCell ref="A32:J32"/>
    <mergeCell ref="M32:T32"/>
    <mergeCell ref="A61:J61"/>
    <mergeCell ref="A62:J62"/>
    <mergeCell ref="A1:J1"/>
    <mergeCell ref="L1:T1"/>
    <mergeCell ref="A2:J2"/>
    <mergeCell ref="M2:T2"/>
    <mergeCell ref="A31:J31"/>
    <mergeCell ref="L31:T31"/>
  </mergeCells>
  <printOptions horizontalCentered="1"/>
  <pageMargins left="0.39370078740157499" right="0.23622047244094499" top="0.55118110200000003" bottom="0.15748031496063" header="0.118110236220472" footer="0.23622047244094499"/>
  <pageSetup paperSize="9" scale="92" orientation="portrait" useFirstPageNumber="1" r:id="rId1"/>
  <headerFooter alignWithMargins="0">
    <oddHeader>&amp;R&amp;"TH Sarabun New,Regular"ตาราง 2 ล้านบาท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2E87C-FC87-4A57-8FB8-E1DD90C7A3BF}">
  <sheetPr>
    <tabColor rgb="FFFF0000"/>
    <pageSetUpPr fitToPage="1"/>
  </sheetPr>
  <dimension ref="A1:N80"/>
  <sheetViews>
    <sheetView tabSelected="1" view="pageBreakPreview" zoomScale="64" zoomScaleNormal="80" zoomScaleSheetLayoutView="40" workbookViewId="0">
      <selection activeCell="T9" sqref="T9"/>
    </sheetView>
  </sheetViews>
  <sheetFormatPr defaultColWidth="10.109375" defaultRowHeight="17.25" customHeight="1" x14ac:dyDescent="0.3"/>
  <cols>
    <col min="1" max="1" width="45.77734375" style="218" customWidth="1"/>
    <col min="2" max="2" width="13.77734375" style="183" customWidth="1"/>
    <col min="3" max="4" width="13" style="183" bestFit="1" customWidth="1"/>
    <col min="5" max="5" width="11.6640625" style="183" bestFit="1" customWidth="1"/>
    <col min="6" max="6" width="12.6640625" style="183" customWidth="1"/>
    <col min="7" max="13" width="10.77734375" style="183" customWidth="1"/>
    <col min="14" max="14" width="10.77734375" style="218" customWidth="1"/>
    <col min="15" max="16384" width="10.109375" style="183"/>
  </cols>
  <sheetData>
    <row r="1" spans="1:14" ht="22.5" customHeight="1" x14ac:dyDescent="0.3">
      <c r="A1" s="182" t="s">
        <v>66</v>
      </c>
      <c r="B1" s="182"/>
      <c r="C1" s="182"/>
      <c r="D1" s="182"/>
      <c r="E1" s="182"/>
      <c r="F1" s="182"/>
      <c r="N1" s="184"/>
    </row>
    <row r="2" spans="1:14" ht="19.5" customHeight="1" x14ac:dyDescent="0.3">
      <c r="A2" s="185" t="s">
        <v>67</v>
      </c>
      <c r="B2" s="186" t="s">
        <v>68</v>
      </c>
      <c r="C2" s="186"/>
      <c r="D2" s="186"/>
      <c r="E2" s="186"/>
      <c r="F2" s="187"/>
      <c r="G2" s="186" t="s">
        <v>69</v>
      </c>
      <c r="H2" s="186"/>
      <c r="I2" s="186"/>
      <c r="J2" s="186"/>
      <c r="K2" s="187" t="s">
        <v>70</v>
      </c>
      <c r="L2" s="188"/>
      <c r="M2" s="188"/>
      <c r="N2" s="189"/>
    </row>
    <row r="3" spans="1:14" ht="17.25" customHeight="1" x14ac:dyDescent="0.3">
      <c r="A3" s="190"/>
      <c r="B3" s="191">
        <v>2567</v>
      </c>
      <c r="C3" s="191">
        <v>2567</v>
      </c>
      <c r="D3" s="191">
        <v>2568</v>
      </c>
      <c r="E3" s="191">
        <v>2568</v>
      </c>
      <c r="F3" s="192">
        <v>2568</v>
      </c>
      <c r="G3" s="191">
        <v>2567</v>
      </c>
      <c r="H3" s="191">
        <v>2568</v>
      </c>
      <c r="I3" s="191">
        <v>2568</v>
      </c>
      <c r="J3" s="192">
        <v>2568</v>
      </c>
      <c r="K3" s="191">
        <v>2567</v>
      </c>
      <c r="L3" s="191">
        <v>2568</v>
      </c>
      <c r="M3" s="191">
        <v>2568</v>
      </c>
      <c r="N3" s="191">
        <v>2568</v>
      </c>
    </row>
    <row r="4" spans="1:14" ht="17.25" customHeight="1" x14ac:dyDescent="0.3">
      <c r="A4" s="193"/>
      <c r="B4" s="194" t="s">
        <v>23</v>
      </c>
      <c r="C4" s="194" t="s">
        <v>9</v>
      </c>
      <c r="D4" s="194" t="s">
        <v>8</v>
      </c>
      <c r="E4" s="194" t="s">
        <v>9</v>
      </c>
      <c r="F4" s="195" t="s">
        <v>10</v>
      </c>
      <c r="G4" s="194" t="s">
        <v>23</v>
      </c>
      <c r="H4" s="194" t="s">
        <v>8</v>
      </c>
      <c r="I4" s="194" t="s">
        <v>9</v>
      </c>
      <c r="J4" s="194" t="s">
        <v>10</v>
      </c>
      <c r="K4" s="194" t="s">
        <v>23</v>
      </c>
      <c r="L4" s="194" t="s">
        <v>8</v>
      </c>
      <c r="M4" s="194" t="s">
        <v>9</v>
      </c>
      <c r="N4" s="194" t="s">
        <v>10</v>
      </c>
    </row>
    <row r="5" spans="1:14" s="201" customFormat="1" ht="18" customHeight="1" x14ac:dyDescent="0.3">
      <c r="A5" s="196" t="s">
        <v>71</v>
      </c>
      <c r="B5" s="197">
        <v>300529.46000000002</v>
      </c>
      <c r="C5" s="197">
        <v>26230.09</v>
      </c>
      <c r="D5" s="197">
        <v>25625.08</v>
      </c>
      <c r="E5" s="197">
        <v>31044.58</v>
      </c>
      <c r="F5" s="198">
        <v>138202</v>
      </c>
      <c r="G5" s="199">
        <v>5.42</v>
      </c>
      <c r="H5" s="199">
        <v>10.18</v>
      </c>
      <c r="I5" s="199">
        <v>18.350000000000001</v>
      </c>
      <c r="J5" s="200">
        <v>14.94</v>
      </c>
      <c r="K5" s="200">
        <v>100</v>
      </c>
      <c r="L5" s="200">
        <v>100</v>
      </c>
      <c r="M5" s="200">
        <v>100</v>
      </c>
      <c r="N5" s="200">
        <v>100</v>
      </c>
    </row>
    <row r="6" spans="1:14" s="201" customFormat="1" ht="18" customHeight="1" x14ac:dyDescent="0.3">
      <c r="A6" s="202" t="s">
        <v>72</v>
      </c>
      <c r="B6" s="203">
        <v>52184.99</v>
      </c>
      <c r="C6" s="203">
        <v>5309.81</v>
      </c>
      <c r="D6" s="203">
        <v>4538.3999999999996</v>
      </c>
      <c r="E6" s="203">
        <v>5741.72</v>
      </c>
      <c r="F6" s="204">
        <v>22236.78</v>
      </c>
      <c r="G6" s="205">
        <v>5.95</v>
      </c>
      <c r="H6" s="205">
        <v>-8.3699999999999992</v>
      </c>
      <c r="I6" s="205">
        <v>8.1300000000000008</v>
      </c>
      <c r="J6" s="206">
        <v>0.19</v>
      </c>
      <c r="K6" s="206">
        <v>17.36</v>
      </c>
      <c r="L6" s="206">
        <v>17.71</v>
      </c>
      <c r="M6" s="206">
        <v>18.5</v>
      </c>
      <c r="N6" s="206">
        <v>16.09</v>
      </c>
    </row>
    <row r="7" spans="1:14" ht="18" customHeight="1" x14ac:dyDescent="0.3">
      <c r="A7" s="207" t="s">
        <v>73</v>
      </c>
      <c r="B7" s="208">
        <v>28827.27</v>
      </c>
      <c r="C7" s="208">
        <v>3160.51</v>
      </c>
      <c r="D7" s="208">
        <v>2429.48</v>
      </c>
      <c r="E7" s="208">
        <v>3376.36</v>
      </c>
      <c r="F7" s="209">
        <v>12032.36</v>
      </c>
      <c r="G7" s="210">
        <v>7.51</v>
      </c>
      <c r="H7" s="210">
        <v>-19.57</v>
      </c>
      <c r="I7" s="210">
        <v>6.83</v>
      </c>
      <c r="J7" s="211">
        <v>-3.7</v>
      </c>
      <c r="K7" s="211">
        <v>9.59</v>
      </c>
      <c r="L7" s="211">
        <v>9.48</v>
      </c>
      <c r="M7" s="211">
        <v>10.88</v>
      </c>
      <c r="N7" s="211">
        <v>8.7100000000000009</v>
      </c>
    </row>
    <row r="8" spans="1:14" ht="18" customHeight="1" x14ac:dyDescent="0.3">
      <c r="A8" s="207" t="s">
        <v>74</v>
      </c>
      <c r="B8" s="208">
        <v>23357.71</v>
      </c>
      <c r="C8" s="208">
        <v>2149.3000000000002</v>
      </c>
      <c r="D8" s="208">
        <v>2108.92</v>
      </c>
      <c r="E8" s="208">
        <v>2365.36</v>
      </c>
      <c r="F8" s="209">
        <v>10204.42</v>
      </c>
      <c r="G8" s="210">
        <v>4.09</v>
      </c>
      <c r="H8" s="210">
        <v>9.1300000000000008</v>
      </c>
      <c r="I8" s="210">
        <v>10.050000000000001</v>
      </c>
      <c r="J8" s="211">
        <v>5.2</v>
      </c>
      <c r="K8" s="211">
        <v>7.77</v>
      </c>
      <c r="L8" s="211">
        <v>8.23</v>
      </c>
      <c r="M8" s="211">
        <v>7.62</v>
      </c>
      <c r="N8" s="211">
        <v>7.38</v>
      </c>
    </row>
    <row r="9" spans="1:14" ht="18" customHeight="1" x14ac:dyDescent="0.3">
      <c r="A9" s="207" t="s">
        <v>75</v>
      </c>
      <c r="B9" s="208">
        <v>6433.86</v>
      </c>
      <c r="C9" s="208">
        <v>439.71</v>
      </c>
      <c r="D9" s="208">
        <v>341.89</v>
      </c>
      <c r="E9" s="208">
        <v>395.99</v>
      </c>
      <c r="F9" s="209">
        <v>1877.99</v>
      </c>
      <c r="G9" s="210">
        <v>24.99</v>
      </c>
      <c r="H9" s="210">
        <v>-44.07</v>
      </c>
      <c r="I9" s="210">
        <v>-9.94</v>
      </c>
      <c r="J9" s="211">
        <v>-30.13</v>
      </c>
      <c r="K9" s="211">
        <v>2.14</v>
      </c>
      <c r="L9" s="211">
        <v>1.33</v>
      </c>
      <c r="M9" s="211">
        <v>1.28</v>
      </c>
      <c r="N9" s="211">
        <v>1.36</v>
      </c>
    </row>
    <row r="10" spans="1:14" ht="18" customHeight="1" x14ac:dyDescent="0.3">
      <c r="A10" s="207" t="s">
        <v>76</v>
      </c>
      <c r="B10" s="208">
        <v>9945322.5800000001</v>
      </c>
      <c r="C10" s="208">
        <v>658437.55000000005</v>
      </c>
      <c r="D10" s="208">
        <v>588686.85</v>
      </c>
      <c r="E10" s="208">
        <v>656952.21</v>
      </c>
      <c r="F10" s="212">
        <v>3050418.1</v>
      </c>
      <c r="G10" s="210">
        <v>13.41</v>
      </c>
      <c r="H10" s="210">
        <v>-37.33</v>
      </c>
      <c r="I10" s="210">
        <v>-0.23</v>
      </c>
      <c r="J10" s="210">
        <v>-25.67</v>
      </c>
      <c r="K10" s="211"/>
      <c r="L10" s="211"/>
      <c r="M10" s="211"/>
      <c r="N10" s="211"/>
    </row>
    <row r="11" spans="1:14" ht="18" customHeight="1" x14ac:dyDescent="0.3">
      <c r="A11" s="207" t="s">
        <v>77</v>
      </c>
      <c r="B11" s="208">
        <v>646.9232092017271</v>
      </c>
      <c r="C11" s="208">
        <v>667.80820747540895</v>
      </c>
      <c r="D11" s="208">
        <v>580.76717698042694</v>
      </c>
      <c r="E11" s="208">
        <v>602.76835053192076</v>
      </c>
      <c r="F11" s="212">
        <v>615.65003171204626</v>
      </c>
      <c r="G11" s="210">
        <v>10.210282906009782</v>
      </c>
      <c r="H11" s="210">
        <v>-10.761282857642895</v>
      </c>
      <c r="I11" s="210">
        <v>-9.7393018257990178</v>
      </c>
      <c r="J11" s="210">
        <v>-6.0022976880747647</v>
      </c>
      <c r="K11" s="211"/>
      <c r="L11" s="211"/>
      <c r="M11" s="211"/>
      <c r="N11" s="211"/>
    </row>
    <row r="12" spans="1:14" ht="18" customHeight="1" x14ac:dyDescent="0.3">
      <c r="A12" s="207" t="s">
        <v>78</v>
      </c>
      <c r="B12" s="208">
        <v>4992.3900000000003</v>
      </c>
      <c r="C12" s="208">
        <v>400.67</v>
      </c>
      <c r="D12" s="208">
        <v>432.35</v>
      </c>
      <c r="E12" s="208">
        <v>369.29</v>
      </c>
      <c r="F12" s="209">
        <v>2377.63</v>
      </c>
      <c r="G12" s="210">
        <v>36.83</v>
      </c>
      <c r="H12" s="210">
        <v>22.54</v>
      </c>
      <c r="I12" s="210">
        <v>-7.83</v>
      </c>
      <c r="J12" s="211">
        <v>22.3</v>
      </c>
      <c r="K12" s="211">
        <v>1.66</v>
      </c>
      <c r="L12" s="211">
        <v>1.69</v>
      </c>
      <c r="M12" s="211">
        <v>1.19</v>
      </c>
      <c r="N12" s="211">
        <v>1.72</v>
      </c>
    </row>
    <row r="13" spans="1:14" ht="18" customHeight="1" x14ac:dyDescent="0.3">
      <c r="A13" s="207" t="s">
        <v>76</v>
      </c>
      <c r="B13" s="208">
        <v>2816937.98</v>
      </c>
      <c r="C13" s="208">
        <v>233874.53</v>
      </c>
      <c r="D13" s="208">
        <v>215979.42</v>
      </c>
      <c r="E13" s="208">
        <v>192957.75</v>
      </c>
      <c r="F13" s="212">
        <v>1207429.3400000001</v>
      </c>
      <c r="G13" s="210">
        <v>3.42</v>
      </c>
      <c r="H13" s="210">
        <v>3.42</v>
      </c>
      <c r="I13" s="210">
        <v>-17.5</v>
      </c>
      <c r="J13" s="210">
        <v>-1.54</v>
      </c>
      <c r="K13" s="211"/>
      <c r="L13" s="211"/>
      <c r="M13" s="211"/>
      <c r="N13" s="211"/>
    </row>
    <row r="14" spans="1:14" ht="18" customHeight="1" x14ac:dyDescent="0.3">
      <c r="A14" s="207" t="s">
        <v>77</v>
      </c>
      <c r="B14" s="208">
        <v>1772.2754407251807</v>
      </c>
      <c r="C14" s="208">
        <v>1713.1835604330236</v>
      </c>
      <c r="D14" s="208">
        <v>2001.8110984833647</v>
      </c>
      <c r="E14" s="208">
        <v>1913.8386512073239</v>
      </c>
      <c r="F14" s="212">
        <v>1969.1669907574051</v>
      </c>
      <c r="G14" s="210">
        <v>32.300550119797023</v>
      </c>
      <c r="H14" s="210">
        <v>18.488720617933986</v>
      </c>
      <c r="I14" s="210">
        <v>11.712410474192424</v>
      </c>
      <c r="J14" s="210">
        <v>24.219809970406313</v>
      </c>
      <c r="K14" s="211"/>
      <c r="L14" s="211"/>
      <c r="M14" s="211"/>
      <c r="N14" s="211"/>
    </row>
    <row r="15" spans="1:14" ht="18" customHeight="1" x14ac:dyDescent="0.3">
      <c r="A15" s="207" t="s">
        <v>79</v>
      </c>
      <c r="B15" s="208">
        <v>3133.44</v>
      </c>
      <c r="C15" s="208">
        <v>246.82</v>
      </c>
      <c r="D15" s="208">
        <v>255.81</v>
      </c>
      <c r="E15" s="208">
        <v>285.08</v>
      </c>
      <c r="F15" s="209">
        <v>1351.24</v>
      </c>
      <c r="G15" s="210">
        <v>-15.62</v>
      </c>
      <c r="H15" s="210">
        <v>-5.83</v>
      </c>
      <c r="I15" s="210">
        <v>15.5</v>
      </c>
      <c r="J15" s="211">
        <v>-7.12</v>
      </c>
      <c r="K15" s="211">
        <v>1.04</v>
      </c>
      <c r="L15" s="211">
        <v>1</v>
      </c>
      <c r="M15" s="211">
        <v>0.92</v>
      </c>
      <c r="N15" s="211">
        <v>0.98</v>
      </c>
    </row>
    <row r="16" spans="1:14" ht="18" customHeight="1" x14ac:dyDescent="0.3">
      <c r="A16" s="207" t="s">
        <v>76</v>
      </c>
      <c r="B16" s="208">
        <v>6467620.8499999996</v>
      </c>
      <c r="C16" s="208">
        <v>496195.04</v>
      </c>
      <c r="D16" s="208">
        <v>800267.55</v>
      </c>
      <c r="E16" s="208">
        <v>926873.05</v>
      </c>
      <c r="F16" s="212">
        <v>4061236.62</v>
      </c>
      <c r="G16" s="210">
        <v>-25.55</v>
      </c>
      <c r="H16" s="210">
        <v>40.47</v>
      </c>
      <c r="I16" s="210">
        <v>86.8</v>
      </c>
      <c r="J16" s="210">
        <v>37.299999999999997</v>
      </c>
      <c r="K16" s="211"/>
      <c r="L16" s="211"/>
      <c r="M16" s="211"/>
      <c r="N16" s="211"/>
    </row>
    <row r="17" spans="1:14" ht="18" customHeight="1" x14ac:dyDescent="0.3">
      <c r="A17" s="207" t="s">
        <v>77</v>
      </c>
      <c r="B17" s="208">
        <v>484.48109013687781</v>
      </c>
      <c r="C17" s="208">
        <v>497.42536725074882</v>
      </c>
      <c r="D17" s="208">
        <v>319.65559518188633</v>
      </c>
      <c r="E17" s="208">
        <v>307.57178666485123</v>
      </c>
      <c r="F17" s="212">
        <v>332.71639316598106</v>
      </c>
      <c r="G17" s="210">
        <v>13.325715287903051</v>
      </c>
      <c r="H17" s="210">
        <v>-32.965782442589855</v>
      </c>
      <c r="I17" s="210">
        <v>-38.167249417779225</v>
      </c>
      <c r="J17" s="210">
        <v>-32.351396455197154</v>
      </c>
      <c r="K17" s="211"/>
      <c r="L17" s="211"/>
      <c r="M17" s="211"/>
      <c r="N17" s="211"/>
    </row>
    <row r="18" spans="1:14" ht="18" customHeight="1" x14ac:dyDescent="0.3">
      <c r="A18" s="207" t="s">
        <v>80</v>
      </c>
      <c r="B18" s="208">
        <v>28688.2</v>
      </c>
      <c r="C18" s="208">
        <v>3355.59</v>
      </c>
      <c r="D18" s="208">
        <v>2681.08</v>
      </c>
      <c r="E18" s="208">
        <v>3873.93</v>
      </c>
      <c r="F18" s="209">
        <v>12755.69</v>
      </c>
      <c r="G18" s="210">
        <v>3.98</v>
      </c>
      <c r="H18" s="210">
        <v>-8.86</v>
      </c>
      <c r="I18" s="210">
        <v>15.45</v>
      </c>
      <c r="J18" s="211">
        <v>4.6900000000000004</v>
      </c>
      <c r="K18" s="211">
        <v>9.5500000000000007</v>
      </c>
      <c r="L18" s="211">
        <v>10.46</v>
      </c>
      <c r="M18" s="211">
        <v>12.48</v>
      </c>
      <c r="N18" s="211">
        <v>9.23</v>
      </c>
    </row>
    <row r="19" spans="1:14" ht="18" customHeight="1" x14ac:dyDescent="0.3">
      <c r="A19" s="207" t="s">
        <v>81</v>
      </c>
      <c r="B19" s="208">
        <v>5390.19</v>
      </c>
      <c r="C19" s="208">
        <v>434.9</v>
      </c>
      <c r="D19" s="208">
        <v>389.39</v>
      </c>
      <c r="E19" s="208">
        <v>478.24</v>
      </c>
      <c r="F19" s="209">
        <v>2130.87</v>
      </c>
      <c r="G19" s="210">
        <v>7.74</v>
      </c>
      <c r="H19" s="210">
        <v>-3.41</v>
      </c>
      <c r="I19" s="210">
        <v>9.9700000000000006</v>
      </c>
      <c r="J19" s="211">
        <v>0.11</v>
      </c>
      <c r="K19" s="211">
        <v>1.79</v>
      </c>
      <c r="L19" s="211">
        <v>1.52</v>
      </c>
      <c r="M19" s="211">
        <v>1.54</v>
      </c>
      <c r="N19" s="211">
        <v>1.54</v>
      </c>
    </row>
    <row r="20" spans="1:14" ht="18" customHeight="1" x14ac:dyDescent="0.3">
      <c r="A20" s="207" t="s">
        <v>82</v>
      </c>
      <c r="B20" s="208">
        <v>2344.27</v>
      </c>
      <c r="C20" s="208">
        <v>190.9</v>
      </c>
      <c r="D20" s="208">
        <v>168.63</v>
      </c>
      <c r="E20" s="208">
        <v>209.95</v>
      </c>
      <c r="F20" s="209">
        <v>945.55</v>
      </c>
      <c r="G20" s="210">
        <v>21.83</v>
      </c>
      <c r="H20" s="210">
        <v>2.08</v>
      </c>
      <c r="I20" s="210">
        <v>9.98</v>
      </c>
      <c r="J20" s="211">
        <v>4.1900000000000004</v>
      </c>
      <c r="K20" s="211">
        <v>0.78</v>
      </c>
      <c r="L20" s="211">
        <v>0.66</v>
      </c>
      <c r="M20" s="211">
        <v>0.68</v>
      </c>
      <c r="N20" s="211">
        <v>0.68</v>
      </c>
    </row>
    <row r="21" spans="1:14" ht="18" customHeight="1" x14ac:dyDescent="0.3">
      <c r="A21" s="207" t="s">
        <v>83</v>
      </c>
      <c r="B21" s="208">
        <v>923.12</v>
      </c>
      <c r="C21" s="208">
        <v>73.59</v>
      </c>
      <c r="D21" s="208">
        <v>67.36</v>
      </c>
      <c r="E21" s="208">
        <v>97.66</v>
      </c>
      <c r="F21" s="209">
        <v>355.51</v>
      </c>
      <c r="G21" s="210">
        <v>-7.8</v>
      </c>
      <c r="H21" s="210">
        <v>-6.47</v>
      </c>
      <c r="I21" s="210">
        <v>32.71</v>
      </c>
      <c r="J21" s="211">
        <v>0.72</v>
      </c>
      <c r="K21" s="211">
        <v>0.31</v>
      </c>
      <c r="L21" s="211">
        <v>0.26</v>
      </c>
      <c r="M21" s="211">
        <v>0.31</v>
      </c>
      <c r="N21" s="211">
        <v>0.26</v>
      </c>
    </row>
    <row r="22" spans="1:14" ht="18" customHeight="1" x14ac:dyDescent="0.3">
      <c r="A22" s="207" t="s">
        <v>84</v>
      </c>
      <c r="B22" s="208">
        <v>9466.06</v>
      </c>
      <c r="C22" s="208">
        <v>1665.79</v>
      </c>
      <c r="D22" s="208">
        <v>1005.4</v>
      </c>
      <c r="E22" s="208">
        <v>1862.66</v>
      </c>
      <c r="F22" s="209">
        <v>4336.37</v>
      </c>
      <c r="G22" s="210">
        <v>-1.19</v>
      </c>
      <c r="H22" s="210">
        <v>-29.03</v>
      </c>
      <c r="I22" s="210">
        <v>11.82</v>
      </c>
      <c r="J22" s="211">
        <v>-2.82</v>
      </c>
      <c r="K22" s="211">
        <v>3.15</v>
      </c>
      <c r="L22" s="211">
        <v>3.92</v>
      </c>
      <c r="M22" s="211">
        <v>6</v>
      </c>
      <c r="N22" s="211">
        <v>3.14</v>
      </c>
    </row>
    <row r="23" spans="1:14" ht="18" customHeight="1" x14ac:dyDescent="0.3">
      <c r="A23" s="207" t="s">
        <v>85</v>
      </c>
      <c r="B23" s="208">
        <v>4313.7299999999996</v>
      </c>
      <c r="C23" s="208">
        <v>366.08</v>
      </c>
      <c r="D23" s="208">
        <v>355.52</v>
      </c>
      <c r="E23" s="208">
        <v>400.11</v>
      </c>
      <c r="F23" s="209">
        <v>1876.7</v>
      </c>
      <c r="G23" s="210">
        <v>5.67</v>
      </c>
      <c r="H23" s="210">
        <v>8.6300000000000008</v>
      </c>
      <c r="I23" s="210">
        <v>9.3000000000000007</v>
      </c>
      <c r="J23" s="211">
        <v>8.9</v>
      </c>
      <c r="K23" s="211">
        <v>1.44</v>
      </c>
      <c r="L23" s="211">
        <v>1.39</v>
      </c>
      <c r="M23" s="211">
        <v>1.29</v>
      </c>
      <c r="N23" s="211">
        <v>1.36</v>
      </c>
    </row>
    <row r="24" spans="1:14" ht="18" customHeight="1" x14ac:dyDescent="0.3">
      <c r="A24" s="207" t="s">
        <v>76</v>
      </c>
      <c r="B24" s="208">
        <v>1151899.93</v>
      </c>
      <c r="C24" s="208">
        <v>97211.65</v>
      </c>
      <c r="D24" s="208">
        <v>93598.34</v>
      </c>
      <c r="E24" s="208">
        <v>106607.29</v>
      </c>
      <c r="F24" s="212">
        <v>497746.01</v>
      </c>
      <c r="G24" s="210">
        <v>6.35</v>
      </c>
      <c r="H24" s="210">
        <v>7.91</v>
      </c>
      <c r="I24" s="210">
        <v>9.67</v>
      </c>
      <c r="J24" s="210">
        <v>6.47</v>
      </c>
      <c r="K24" s="211"/>
      <c r="L24" s="211"/>
      <c r="M24" s="211"/>
      <c r="N24" s="211"/>
    </row>
    <row r="25" spans="1:14" ht="18" customHeight="1" x14ac:dyDescent="0.3">
      <c r="A25" s="207" t="s">
        <v>77</v>
      </c>
      <c r="B25" s="208">
        <v>3744.8825958345187</v>
      </c>
      <c r="C25" s="208">
        <v>3765.8037899778474</v>
      </c>
      <c r="D25" s="208">
        <v>3798.3579623313835</v>
      </c>
      <c r="E25" s="208">
        <v>3753.1204479543567</v>
      </c>
      <c r="F25" s="212">
        <v>3770.3968736986963</v>
      </c>
      <c r="G25" s="210">
        <v>-0.64401884739629933</v>
      </c>
      <c r="H25" s="210">
        <v>0.66443624226870668</v>
      </c>
      <c r="I25" s="210">
        <v>-0.33680305004858413</v>
      </c>
      <c r="J25" s="210">
        <v>2.2832283749131266</v>
      </c>
      <c r="K25" s="211"/>
      <c r="L25" s="211"/>
      <c r="M25" s="211"/>
      <c r="N25" s="211"/>
    </row>
    <row r="26" spans="1:14" ht="18" customHeight="1" x14ac:dyDescent="0.3">
      <c r="A26" s="207" t="s">
        <v>86</v>
      </c>
      <c r="B26" s="208">
        <v>9.19</v>
      </c>
      <c r="C26" s="208">
        <v>0.44</v>
      </c>
      <c r="D26" s="208">
        <v>0.81</v>
      </c>
      <c r="E26" s="208">
        <v>0.77</v>
      </c>
      <c r="F26" s="209">
        <v>4.03</v>
      </c>
      <c r="G26" s="210">
        <v>6.98</v>
      </c>
      <c r="H26" s="210">
        <v>20.9</v>
      </c>
      <c r="I26" s="210">
        <v>75</v>
      </c>
      <c r="J26" s="211">
        <v>35.69</v>
      </c>
      <c r="K26" s="211">
        <v>0</v>
      </c>
      <c r="L26" s="211">
        <v>0</v>
      </c>
      <c r="M26" s="211">
        <v>0</v>
      </c>
      <c r="N26" s="211">
        <v>0</v>
      </c>
    </row>
    <row r="27" spans="1:14" ht="18" customHeight="1" x14ac:dyDescent="0.3">
      <c r="A27" s="207" t="s">
        <v>76</v>
      </c>
      <c r="B27" s="208">
        <v>3422.15</v>
      </c>
      <c r="C27" s="208">
        <v>168.74</v>
      </c>
      <c r="D27" s="208">
        <v>292.73</v>
      </c>
      <c r="E27" s="208">
        <v>266.12</v>
      </c>
      <c r="F27" s="212">
        <v>1418.73</v>
      </c>
      <c r="G27" s="210">
        <v>30.22</v>
      </c>
      <c r="H27" s="210">
        <v>28.7</v>
      </c>
      <c r="I27" s="210">
        <v>57.71</v>
      </c>
      <c r="J27" s="210">
        <v>29.89</v>
      </c>
      <c r="K27" s="211"/>
      <c r="L27" s="211"/>
      <c r="M27" s="211"/>
      <c r="N27" s="211"/>
    </row>
    <row r="28" spans="1:14" ht="18" customHeight="1" x14ac:dyDescent="0.3">
      <c r="A28" s="207" t="s">
        <v>77</v>
      </c>
      <c r="B28" s="208">
        <v>2685.4462837689757</v>
      </c>
      <c r="C28" s="208">
        <v>2607.5619295958277</v>
      </c>
      <c r="D28" s="208">
        <v>2767.0549653264097</v>
      </c>
      <c r="E28" s="208">
        <v>2893.4315346460244</v>
      </c>
      <c r="F28" s="212">
        <v>2840.5686776201255</v>
      </c>
      <c r="G28" s="210">
        <v>-17.840974952314092</v>
      </c>
      <c r="H28" s="210">
        <v>-6.0646788263445046</v>
      </c>
      <c r="I28" s="210">
        <v>10.963099353675055</v>
      </c>
      <c r="J28" s="210">
        <v>4.4669343267385475</v>
      </c>
      <c r="K28" s="211"/>
      <c r="L28" s="211"/>
      <c r="M28" s="211"/>
      <c r="N28" s="211"/>
    </row>
    <row r="29" spans="1:14" ht="18" customHeight="1" x14ac:dyDescent="0.3">
      <c r="A29" s="207" t="s">
        <v>87</v>
      </c>
      <c r="B29" s="208">
        <v>3029.3</v>
      </c>
      <c r="C29" s="208">
        <v>270.97000000000003</v>
      </c>
      <c r="D29" s="208">
        <v>264.02</v>
      </c>
      <c r="E29" s="208">
        <v>289.22000000000003</v>
      </c>
      <c r="F29" s="209">
        <v>1355.84</v>
      </c>
      <c r="G29" s="210">
        <v>22.92</v>
      </c>
      <c r="H29" s="210">
        <v>10.08</v>
      </c>
      <c r="I29" s="210">
        <v>6.74</v>
      </c>
      <c r="J29" s="211">
        <v>11.19</v>
      </c>
      <c r="K29" s="211">
        <v>1.01</v>
      </c>
      <c r="L29" s="211">
        <v>1.03</v>
      </c>
      <c r="M29" s="211">
        <v>0.93</v>
      </c>
      <c r="N29" s="211">
        <v>0.98</v>
      </c>
    </row>
    <row r="30" spans="1:14" ht="18" customHeight="1" x14ac:dyDescent="0.3">
      <c r="A30" s="207" t="s">
        <v>88</v>
      </c>
      <c r="B30" s="208">
        <v>2686.4</v>
      </c>
      <c r="C30" s="208">
        <v>238.37</v>
      </c>
      <c r="D30" s="208">
        <v>232.83</v>
      </c>
      <c r="E30" s="208">
        <v>254.66</v>
      </c>
      <c r="F30" s="209">
        <v>1196</v>
      </c>
      <c r="G30" s="210">
        <v>28.39</v>
      </c>
      <c r="H30" s="210">
        <v>10.89</v>
      </c>
      <c r="I30" s="210">
        <v>6.83</v>
      </c>
      <c r="J30" s="211">
        <v>11.62</v>
      </c>
      <c r="K30" s="211">
        <v>0.89</v>
      </c>
      <c r="L30" s="211">
        <v>0.91</v>
      </c>
      <c r="M30" s="211">
        <v>0.82</v>
      </c>
      <c r="N30" s="211">
        <v>0.87</v>
      </c>
    </row>
    <row r="31" spans="1:14" ht="18" customHeight="1" x14ac:dyDescent="0.3">
      <c r="A31" s="207" t="s">
        <v>89</v>
      </c>
      <c r="B31" s="208">
        <v>2382.66</v>
      </c>
      <c r="C31" s="208">
        <v>251.08</v>
      </c>
      <c r="D31" s="208">
        <v>326.77</v>
      </c>
      <c r="E31" s="208">
        <v>251.54</v>
      </c>
      <c r="F31" s="209">
        <v>1374.01</v>
      </c>
      <c r="G31" s="210">
        <v>-31.8</v>
      </c>
      <c r="H31" s="210">
        <v>35.97</v>
      </c>
      <c r="I31" s="210">
        <v>0.18</v>
      </c>
      <c r="J31" s="211">
        <v>6.26</v>
      </c>
      <c r="K31" s="211">
        <v>0.79</v>
      </c>
      <c r="L31" s="211">
        <v>1.28</v>
      </c>
      <c r="M31" s="211">
        <v>0.81</v>
      </c>
      <c r="N31" s="211">
        <v>0.99</v>
      </c>
    </row>
    <row r="32" spans="1:14" ht="18" customHeight="1" x14ac:dyDescent="0.3">
      <c r="A32" s="207" t="s">
        <v>76</v>
      </c>
      <c r="B32" s="208">
        <v>4120170.77</v>
      </c>
      <c r="C32" s="208">
        <v>449645.31</v>
      </c>
      <c r="D32" s="208">
        <v>691142.83</v>
      </c>
      <c r="E32" s="208">
        <v>523469.65</v>
      </c>
      <c r="F32" s="212">
        <v>2822839.07</v>
      </c>
      <c r="G32" s="210">
        <v>-37.64</v>
      </c>
      <c r="H32" s="210">
        <v>69.33</v>
      </c>
      <c r="I32" s="210">
        <v>16.420000000000002</v>
      </c>
      <c r="J32" s="210">
        <v>27.52</v>
      </c>
      <c r="K32" s="211"/>
      <c r="L32" s="211"/>
      <c r="M32" s="211"/>
      <c r="N32" s="211"/>
    </row>
    <row r="33" spans="1:14" ht="18" customHeight="1" x14ac:dyDescent="0.3">
      <c r="A33" s="207" t="s">
        <v>77</v>
      </c>
      <c r="B33" s="208">
        <v>578.29156435668801</v>
      </c>
      <c r="C33" s="208">
        <v>558.39568303292208</v>
      </c>
      <c r="D33" s="208">
        <v>472.79662873736248</v>
      </c>
      <c r="E33" s="208">
        <v>480.52451560467733</v>
      </c>
      <c r="F33" s="212">
        <v>486.74754951581428</v>
      </c>
      <c r="G33" s="210">
        <v>9.3705167247912335</v>
      </c>
      <c r="H33" s="210">
        <v>-19.699669320189052</v>
      </c>
      <c r="I33" s="210">
        <v>-13.945517451941614</v>
      </c>
      <c r="J33" s="210">
        <v>-16.672241549010181</v>
      </c>
      <c r="K33" s="211"/>
      <c r="L33" s="211"/>
      <c r="M33" s="211"/>
      <c r="N33" s="211"/>
    </row>
    <row r="34" spans="1:14" s="201" customFormat="1" ht="18" customHeight="1" x14ac:dyDescent="0.3">
      <c r="A34" s="202" t="s">
        <v>90</v>
      </c>
      <c r="B34" s="203">
        <v>237461.11</v>
      </c>
      <c r="C34" s="203">
        <v>19990.73</v>
      </c>
      <c r="D34" s="203">
        <v>20337.07</v>
      </c>
      <c r="E34" s="203">
        <v>24577.14</v>
      </c>
      <c r="F34" s="204">
        <v>112182.02</v>
      </c>
      <c r="G34" s="205">
        <v>5.93</v>
      </c>
      <c r="H34" s="205">
        <v>16.61</v>
      </c>
      <c r="I34" s="205">
        <v>22.94</v>
      </c>
      <c r="J34" s="206">
        <v>19.62</v>
      </c>
      <c r="K34" s="206">
        <v>79.010000000000005</v>
      </c>
      <c r="L34" s="206">
        <v>79.36</v>
      </c>
      <c r="M34" s="206">
        <v>79.17</v>
      </c>
      <c r="N34" s="206">
        <v>81.17</v>
      </c>
    </row>
    <row r="35" spans="1:14" ht="18" customHeight="1" x14ac:dyDescent="0.3">
      <c r="A35" s="207" t="s">
        <v>91</v>
      </c>
      <c r="B35" s="208">
        <v>39405.660000000003</v>
      </c>
      <c r="C35" s="208">
        <v>3216.98</v>
      </c>
      <c r="D35" s="208">
        <v>2729.62</v>
      </c>
      <c r="E35" s="208">
        <v>3708.96</v>
      </c>
      <c r="F35" s="209">
        <v>16246.8</v>
      </c>
      <c r="G35" s="210">
        <v>-6.8</v>
      </c>
      <c r="H35" s="210">
        <v>-7.84</v>
      </c>
      <c r="I35" s="210">
        <v>15.29</v>
      </c>
      <c r="J35" s="211">
        <v>-0.39</v>
      </c>
      <c r="K35" s="211">
        <v>13.11</v>
      </c>
      <c r="L35" s="211">
        <v>10.65</v>
      </c>
      <c r="M35" s="211">
        <v>11.95</v>
      </c>
      <c r="N35" s="211">
        <v>11.76</v>
      </c>
    </row>
    <row r="36" spans="1:14" ht="18" customHeight="1" x14ac:dyDescent="0.3">
      <c r="A36" s="207" t="s">
        <v>92</v>
      </c>
      <c r="B36" s="208">
        <v>23188.81</v>
      </c>
      <c r="C36" s="208">
        <v>1913.65</v>
      </c>
      <c r="D36" s="208">
        <v>1406.63</v>
      </c>
      <c r="E36" s="208">
        <v>2193.7800000000002</v>
      </c>
      <c r="F36" s="209">
        <v>9189.93</v>
      </c>
      <c r="G36" s="210">
        <v>-7.08</v>
      </c>
      <c r="H36" s="210">
        <v>-19.93</v>
      </c>
      <c r="I36" s="210">
        <v>14.64</v>
      </c>
      <c r="J36" s="211">
        <v>-4.2</v>
      </c>
      <c r="K36" s="211">
        <v>7.72</v>
      </c>
      <c r="L36" s="211">
        <v>5.49</v>
      </c>
      <c r="M36" s="211">
        <v>7.07</v>
      </c>
      <c r="N36" s="211">
        <v>6.65</v>
      </c>
    </row>
    <row r="37" spans="1:14" ht="18" customHeight="1" x14ac:dyDescent="0.3">
      <c r="A37" s="207" t="s">
        <v>93</v>
      </c>
      <c r="B37" s="208">
        <v>12241.83</v>
      </c>
      <c r="C37" s="208">
        <v>1022.94</v>
      </c>
      <c r="D37" s="208">
        <v>675.69</v>
      </c>
      <c r="E37" s="208">
        <v>1154.3800000000001</v>
      </c>
      <c r="F37" s="209">
        <v>4697.21</v>
      </c>
      <c r="G37" s="210">
        <v>-4.42</v>
      </c>
      <c r="H37" s="210">
        <v>-19.38</v>
      </c>
      <c r="I37" s="210">
        <v>12.85</v>
      </c>
      <c r="J37" s="211">
        <v>-5.46</v>
      </c>
      <c r="K37" s="211">
        <v>4.07</v>
      </c>
      <c r="L37" s="211">
        <v>2.64</v>
      </c>
      <c r="M37" s="211">
        <v>3.72</v>
      </c>
      <c r="N37" s="211">
        <v>3.4</v>
      </c>
    </row>
    <row r="38" spans="1:14" ht="18" customHeight="1" x14ac:dyDescent="0.3">
      <c r="A38" s="207" t="s">
        <v>94</v>
      </c>
      <c r="B38" s="208">
        <v>8559.68</v>
      </c>
      <c r="C38" s="208">
        <v>700.55</v>
      </c>
      <c r="D38" s="208">
        <v>531.47</v>
      </c>
      <c r="E38" s="208">
        <v>822.24</v>
      </c>
      <c r="F38" s="209">
        <v>3350.65</v>
      </c>
      <c r="G38" s="210">
        <v>-8.2100000000000009</v>
      </c>
      <c r="H38" s="210">
        <v>-28.94</v>
      </c>
      <c r="I38" s="210">
        <v>17.37</v>
      </c>
      <c r="J38" s="211">
        <v>-4.12</v>
      </c>
      <c r="K38" s="211">
        <v>2.85</v>
      </c>
      <c r="L38" s="211">
        <v>2.0699999999999998</v>
      </c>
      <c r="M38" s="211">
        <v>2.65</v>
      </c>
      <c r="N38" s="211">
        <v>2.42</v>
      </c>
    </row>
    <row r="39" spans="1:14" ht="18" customHeight="1" x14ac:dyDescent="0.3">
      <c r="A39" s="207" t="s">
        <v>95</v>
      </c>
      <c r="B39" s="208">
        <v>2368.19</v>
      </c>
      <c r="C39" s="208">
        <v>187.85</v>
      </c>
      <c r="D39" s="208">
        <v>193.1</v>
      </c>
      <c r="E39" s="208">
        <v>205.77</v>
      </c>
      <c r="F39" s="209">
        <v>1115.8800000000001</v>
      </c>
      <c r="G39" s="210">
        <v>-15.06</v>
      </c>
      <c r="H39" s="210">
        <v>14.02</v>
      </c>
      <c r="I39" s="210">
        <v>9.5399999999999991</v>
      </c>
      <c r="J39" s="211">
        <v>-0.53</v>
      </c>
      <c r="K39" s="211">
        <v>0.79</v>
      </c>
      <c r="L39" s="211">
        <v>0.75</v>
      </c>
      <c r="M39" s="211">
        <v>0.66</v>
      </c>
      <c r="N39" s="211">
        <v>0.81</v>
      </c>
    </row>
    <row r="40" spans="1:14" ht="18" customHeight="1" x14ac:dyDescent="0.3">
      <c r="A40" s="207" t="s">
        <v>96</v>
      </c>
      <c r="B40" s="208">
        <v>18.899999999999999</v>
      </c>
      <c r="C40" s="208">
        <v>2.3199999999999998</v>
      </c>
      <c r="D40" s="208">
        <v>6.37</v>
      </c>
      <c r="E40" s="208">
        <v>11.37</v>
      </c>
      <c r="F40" s="209">
        <v>26.17</v>
      </c>
      <c r="G40" s="210">
        <v>-44.83</v>
      </c>
      <c r="H40" s="210">
        <v>382.58</v>
      </c>
      <c r="I40" s="210">
        <v>390.09</v>
      </c>
      <c r="J40" s="211">
        <v>229.18</v>
      </c>
      <c r="K40" s="211">
        <v>0.01</v>
      </c>
      <c r="L40" s="211">
        <v>0.02</v>
      </c>
      <c r="M40" s="211">
        <v>0.04</v>
      </c>
      <c r="N40" s="211">
        <v>0.02</v>
      </c>
    </row>
    <row r="41" spans="1:14" ht="18" customHeight="1" x14ac:dyDescent="0.3">
      <c r="A41" s="207" t="s">
        <v>97</v>
      </c>
      <c r="B41" s="208">
        <v>15491.4</v>
      </c>
      <c r="C41" s="208">
        <v>1248.02</v>
      </c>
      <c r="D41" s="208">
        <v>1261.73</v>
      </c>
      <c r="E41" s="208">
        <v>1465.97</v>
      </c>
      <c r="F41" s="209">
        <v>6714.24</v>
      </c>
      <c r="G41" s="210">
        <v>-3.1</v>
      </c>
      <c r="H41" s="210">
        <v>10.11</v>
      </c>
      <c r="I41" s="210">
        <v>17.46</v>
      </c>
      <c r="J41" s="211">
        <v>5.8</v>
      </c>
      <c r="K41" s="211">
        <v>5.15</v>
      </c>
      <c r="L41" s="211">
        <v>4.92</v>
      </c>
      <c r="M41" s="211">
        <v>4.72</v>
      </c>
      <c r="N41" s="211">
        <v>4.8600000000000003</v>
      </c>
    </row>
    <row r="42" spans="1:14" ht="18" customHeight="1" x14ac:dyDescent="0.3">
      <c r="A42" s="207" t="s">
        <v>98</v>
      </c>
      <c r="B42" s="208">
        <v>10239.92</v>
      </c>
      <c r="C42" s="208">
        <v>860.54</v>
      </c>
      <c r="D42" s="208">
        <v>832.54</v>
      </c>
      <c r="E42" s="208">
        <v>994.78</v>
      </c>
      <c r="F42" s="209">
        <v>4442.67</v>
      </c>
      <c r="G42" s="210">
        <v>1.88</v>
      </c>
      <c r="H42" s="210">
        <v>6.83</v>
      </c>
      <c r="I42" s="210">
        <v>15.6</v>
      </c>
      <c r="J42" s="211">
        <v>7.83</v>
      </c>
      <c r="K42" s="211">
        <v>3.41</v>
      </c>
      <c r="L42" s="211">
        <v>3.25</v>
      </c>
      <c r="M42" s="211">
        <v>3.2</v>
      </c>
      <c r="N42" s="211">
        <v>3.21</v>
      </c>
    </row>
    <row r="43" spans="1:14" ht="18" customHeight="1" x14ac:dyDescent="0.3">
      <c r="A43" s="207" t="s">
        <v>99</v>
      </c>
      <c r="B43" s="208">
        <v>3641.05</v>
      </c>
      <c r="C43" s="208">
        <v>266.18</v>
      </c>
      <c r="D43" s="208">
        <v>294.66000000000003</v>
      </c>
      <c r="E43" s="208">
        <v>309.51</v>
      </c>
      <c r="F43" s="209">
        <v>1519.42</v>
      </c>
      <c r="G43" s="210">
        <v>-18.3</v>
      </c>
      <c r="H43" s="210">
        <v>15.99</v>
      </c>
      <c r="I43" s="210">
        <v>16.28</v>
      </c>
      <c r="J43" s="211">
        <v>-3.89</v>
      </c>
      <c r="K43" s="211">
        <v>1.21</v>
      </c>
      <c r="L43" s="211">
        <v>1.1499999999999999</v>
      </c>
      <c r="M43" s="211">
        <v>1</v>
      </c>
      <c r="N43" s="211">
        <v>1.1000000000000001</v>
      </c>
    </row>
    <row r="44" spans="1:14" ht="18" customHeight="1" x14ac:dyDescent="0.3">
      <c r="A44" s="207" t="s">
        <v>100</v>
      </c>
      <c r="B44" s="208">
        <v>725.45</v>
      </c>
      <c r="C44" s="208">
        <v>55.32</v>
      </c>
      <c r="D44" s="208">
        <v>61.25</v>
      </c>
      <c r="E44" s="208">
        <v>49.21</v>
      </c>
      <c r="F44" s="209">
        <v>342.62</v>
      </c>
      <c r="G44" s="210">
        <v>-45.71</v>
      </c>
      <c r="H44" s="210">
        <v>3.2</v>
      </c>
      <c r="I44" s="210">
        <v>-11.04</v>
      </c>
      <c r="J44" s="211">
        <v>-7.79</v>
      </c>
      <c r="K44" s="211">
        <v>0.24</v>
      </c>
      <c r="L44" s="211">
        <v>0.24</v>
      </c>
      <c r="M44" s="211">
        <v>0.16</v>
      </c>
      <c r="N44" s="211">
        <v>0.25</v>
      </c>
    </row>
    <row r="45" spans="1:14" ht="18" customHeight="1" x14ac:dyDescent="0.3">
      <c r="A45" s="207" t="s">
        <v>101</v>
      </c>
      <c r="B45" s="208">
        <v>52939.73</v>
      </c>
      <c r="C45" s="208">
        <v>4613.2</v>
      </c>
      <c r="D45" s="208">
        <v>5242.2299999999996</v>
      </c>
      <c r="E45" s="208">
        <v>7065.62</v>
      </c>
      <c r="F45" s="209">
        <v>27299.23</v>
      </c>
      <c r="G45" s="210">
        <v>14.39</v>
      </c>
      <c r="H45" s="210">
        <v>34.4</v>
      </c>
      <c r="I45" s="210">
        <v>53.16</v>
      </c>
      <c r="J45" s="211">
        <v>36.07</v>
      </c>
      <c r="K45" s="211">
        <v>17.62</v>
      </c>
      <c r="L45" s="211">
        <v>20.46</v>
      </c>
      <c r="M45" s="211">
        <v>22.76</v>
      </c>
      <c r="N45" s="211">
        <v>19.75</v>
      </c>
    </row>
    <row r="46" spans="1:14" ht="18" customHeight="1" x14ac:dyDescent="0.3">
      <c r="A46" s="207" t="s">
        <v>102</v>
      </c>
      <c r="B46" s="208">
        <v>24610.43</v>
      </c>
      <c r="C46" s="208">
        <v>2102.42</v>
      </c>
      <c r="D46" s="208">
        <v>2806.62</v>
      </c>
      <c r="E46" s="208">
        <v>4289.84</v>
      </c>
      <c r="F46" s="209">
        <v>15170.41</v>
      </c>
      <c r="G46" s="210">
        <v>38.11</v>
      </c>
      <c r="H46" s="210">
        <v>75.099999999999994</v>
      </c>
      <c r="I46" s="210">
        <v>104.04</v>
      </c>
      <c r="J46" s="211">
        <v>73.91</v>
      </c>
      <c r="K46" s="211">
        <v>8.19</v>
      </c>
      <c r="L46" s="211">
        <v>10.95</v>
      </c>
      <c r="M46" s="211">
        <v>13.82</v>
      </c>
      <c r="N46" s="211">
        <v>10.98</v>
      </c>
    </row>
    <row r="47" spans="1:14" ht="18" customHeight="1" x14ac:dyDescent="0.3">
      <c r="A47" s="207" t="s">
        <v>103</v>
      </c>
      <c r="B47" s="208">
        <v>10301.69</v>
      </c>
      <c r="C47" s="208">
        <v>815.99</v>
      </c>
      <c r="D47" s="208">
        <v>823.03</v>
      </c>
      <c r="E47" s="208">
        <v>1159.29</v>
      </c>
      <c r="F47" s="209">
        <v>4979.18</v>
      </c>
      <c r="G47" s="210">
        <v>25.55</v>
      </c>
      <c r="H47" s="210">
        <v>40.42</v>
      </c>
      <c r="I47" s="210">
        <v>42.07</v>
      </c>
      <c r="J47" s="211">
        <v>42.36</v>
      </c>
      <c r="K47" s="211">
        <v>3.43</v>
      </c>
      <c r="L47" s="211">
        <v>3.21</v>
      </c>
      <c r="M47" s="211">
        <v>3.73</v>
      </c>
      <c r="N47" s="211">
        <v>3.6</v>
      </c>
    </row>
    <row r="48" spans="1:14" ht="18" customHeight="1" x14ac:dyDescent="0.3">
      <c r="A48" s="207" t="s">
        <v>104</v>
      </c>
      <c r="B48" s="208">
        <v>8687.33</v>
      </c>
      <c r="C48" s="208">
        <v>720.02</v>
      </c>
      <c r="D48" s="208">
        <v>911.72</v>
      </c>
      <c r="E48" s="208">
        <v>1017.89</v>
      </c>
      <c r="F48" s="209">
        <v>4470.8</v>
      </c>
      <c r="G48" s="210">
        <v>-10.46</v>
      </c>
      <c r="H48" s="210">
        <v>38.979999999999997</v>
      </c>
      <c r="I48" s="210">
        <v>41.37</v>
      </c>
      <c r="J48" s="211">
        <v>30.93</v>
      </c>
      <c r="K48" s="211">
        <v>2.89</v>
      </c>
      <c r="L48" s="211">
        <v>3.56</v>
      </c>
      <c r="M48" s="211">
        <v>3.28</v>
      </c>
      <c r="N48" s="211">
        <v>3.23</v>
      </c>
    </row>
    <row r="49" spans="1:14" ht="18" customHeight="1" x14ac:dyDescent="0.3">
      <c r="A49" s="207" t="s">
        <v>105</v>
      </c>
      <c r="B49" s="208">
        <v>3708.1</v>
      </c>
      <c r="C49" s="208">
        <v>339.39</v>
      </c>
      <c r="D49" s="208">
        <v>245.54</v>
      </c>
      <c r="E49" s="208">
        <v>230.29</v>
      </c>
      <c r="F49" s="209">
        <v>1162.6400000000001</v>
      </c>
      <c r="G49" s="210">
        <v>-29.23</v>
      </c>
      <c r="H49" s="210">
        <v>-33.07</v>
      </c>
      <c r="I49" s="210">
        <v>-32.15</v>
      </c>
      <c r="J49" s="211">
        <v>-36.29</v>
      </c>
      <c r="K49" s="211">
        <v>1.23</v>
      </c>
      <c r="L49" s="211">
        <v>0.96</v>
      </c>
      <c r="M49" s="211">
        <v>0.74</v>
      </c>
      <c r="N49" s="211">
        <v>0.84</v>
      </c>
    </row>
    <row r="50" spans="1:14" ht="18" customHeight="1" x14ac:dyDescent="0.3">
      <c r="A50" s="207" t="s">
        <v>106</v>
      </c>
      <c r="B50" s="208">
        <v>15933.88</v>
      </c>
      <c r="C50" s="208">
        <v>1451.37</v>
      </c>
      <c r="D50" s="208">
        <v>1278.3399999999999</v>
      </c>
      <c r="E50" s="208">
        <v>1527.59</v>
      </c>
      <c r="F50" s="209">
        <v>6495.38</v>
      </c>
      <c r="G50" s="210">
        <v>17.87</v>
      </c>
      <c r="H50" s="210">
        <v>0.27</v>
      </c>
      <c r="I50" s="210">
        <v>5.25</v>
      </c>
      <c r="J50" s="211">
        <v>6.49</v>
      </c>
      <c r="K50" s="211">
        <v>5.3</v>
      </c>
      <c r="L50" s="211">
        <v>4.99</v>
      </c>
      <c r="M50" s="211">
        <v>4.92</v>
      </c>
      <c r="N50" s="211">
        <v>4.7</v>
      </c>
    </row>
    <row r="51" spans="1:14" ht="18" customHeight="1" x14ac:dyDescent="0.3">
      <c r="A51" s="207" t="s">
        <v>107</v>
      </c>
      <c r="B51" s="208">
        <v>29522.53</v>
      </c>
      <c r="C51" s="208">
        <v>2501.0700000000002</v>
      </c>
      <c r="D51" s="208">
        <v>2474.89</v>
      </c>
      <c r="E51" s="208">
        <v>2911.78</v>
      </c>
      <c r="F51" s="209">
        <v>13624.32</v>
      </c>
      <c r="G51" s="210">
        <v>3.02</v>
      </c>
      <c r="H51" s="210">
        <v>8.75</v>
      </c>
      <c r="I51" s="210">
        <v>16.420000000000002</v>
      </c>
      <c r="J51" s="211">
        <v>12.1</v>
      </c>
      <c r="K51" s="211">
        <v>9.82</v>
      </c>
      <c r="L51" s="211">
        <v>9.66</v>
      </c>
      <c r="M51" s="211">
        <v>9.3800000000000008</v>
      </c>
      <c r="N51" s="211">
        <v>9.86</v>
      </c>
    </row>
    <row r="52" spans="1:14" ht="18" customHeight="1" x14ac:dyDescent="0.3">
      <c r="A52" s="207" t="s">
        <v>108</v>
      </c>
      <c r="B52" s="208">
        <v>6888.8</v>
      </c>
      <c r="C52" s="208">
        <v>610.15</v>
      </c>
      <c r="D52" s="208">
        <v>632.61</v>
      </c>
      <c r="E52" s="208">
        <v>659.05</v>
      </c>
      <c r="F52" s="209">
        <v>3823.05</v>
      </c>
      <c r="G52" s="210">
        <v>5.96</v>
      </c>
      <c r="H52" s="210">
        <v>1.17</v>
      </c>
      <c r="I52" s="210">
        <v>8.01</v>
      </c>
      <c r="J52" s="211">
        <v>18.899999999999999</v>
      </c>
      <c r="K52" s="211">
        <v>2.29</v>
      </c>
      <c r="L52" s="211">
        <v>2.4700000000000002</v>
      </c>
      <c r="M52" s="211">
        <v>2.12</v>
      </c>
      <c r="N52" s="211">
        <v>2.77</v>
      </c>
    </row>
    <row r="53" spans="1:14" ht="18" customHeight="1" x14ac:dyDescent="0.3">
      <c r="A53" s="207" t="s">
        <v>109</v>
      </c>
      <c r="B53" s="208">
        <v>2905.1</v>
      </c>
      <c r="C53" s="208">
        <v>243.35</v>
      </c>
      <c r="D53" s="208">
        <v>197.29</v>
      </c>
      <c r="E53" s="208">
        <v>244.54</v>
      </c>
      <c r="F53" s="209">
        <v>1108.94</v>
      </c>
      <c r="G53" s="210">
        <v>-5.01</v>
      </c>
      <c r="H53" s="210">
        <v>-7.5</v>
      </c>
      <c r="I53" s="210">
        <v>0.49</v>
      </c>
      <c r="J53" s="211">
        <v>-4.7300000000000004</v>
      </c>
      <c r="K53" s="211">
        <v>0.97</v>
      </c>
      <c r="L53" s="211">
        <v>0.77</v>
      </c>
      <c r="M53" s="211">
        <v>0.79</v>
      </c>
      <c r="N53" s="211">
        <v>0.8</v>
      </c>
    </row>
    <row r="54" spans="1:14" ht="18" customHeight="1" x14ac:dyDescent="0.3">
      <c r="A54" s="207" t="s">
        <v>110</v>
      </c>
      <c r="B54" s="208">
        <v>2169.64</v>
      </c>
      <c r="C54" s="208">
        <v>203.04</v>
      </c>
      <c r="D54" s="208">
        <v>175.23</v>
      </c>
      <c r="E54" s="208">
        <v>217.84</v>
      </c>
      <c r="F54" s="209">
        <v>943.11</v>
      </c>
      <c r="G54" s="210">
        <v>4.82</v>
      </c>
      <c r="H54" s="210">
        <v>0.02</v>
      </c>
      <c r="I54" s="210">
        <v>7.29</v>
      </c>
      <c r="J54" s="211">
        <v>2.02</v>
      </c>
      <c r="K54" s="211">
        <v>0.72</v>
      </c>
      <c r="L54" s="211">
        <v>0.68</v>
      </c>
      <c r="M54" s="211">
        <v>0.7</v>
      </c>
      <c r="N54" s="211">
        <v>0.68</v>
      </c>
    </row>
    <row r="55" spans="1:14" ht="18" customHeight="1" x14ac:dyDescent="0.3">
      <c r="A55" s="207" t="s">
        <v>111</v>
      </c>
      <c r="B55" s="208">
        <v>3215.18</v>
      </c>
      <c r="C55" s="208">
        <v>262.16000000000003</v>
      </c>
      <c r="D55" s="208">
        <v>300.64999999999998</v>
      </c>
      <c r="E55" s="208">
        <v>340.09</v>
      </c>
      <c r="F55" s="209">
        <v>1560.06</v>
      </c>
      <c r="G55" s="210">
        <v>19.36</v>
      </c>
      <c r="H55" s="210">
        <v>38.24</v>
      </c>
      <c r="I55" s="210">
        <v>29.73</v>
      </c>
      <c r="J55" s="211">
        <v>29.56</v>
      </c>
      <c r="K55" s="211">
        <v>1.07</v>
      </c>
      <c r="L55" s="211">
        <v>1.17</v>
      </c>
      <c r="M55" s="211">
        <v>1.1000000000000001</v>
      </c>
      <c r="N55" s="211">
        <v>1.1299999999999999</v>
      </c>
    </row>
    <row r="56" spans="1:14" ht="18" customHeight="1" x14ac:dyDescent="0.3">
      <c r="A56" s="207" t="s">
        <v>112</v>
      </c>
      <c r="B56" s="208">
        <v>18424.78</v>
      </c>
      <c r="C56" s="208">
        <v>1408.48</v>
      </c>
      <c r="D56" s="208">
        <v>1739.44</v>
      </c>
      <c r="E56" s="208">
        <v>1753.69</v>
      </c>
      <c r="F56" s="209">
        <v>12272.09</v>
      </c>
      <c r="G56" s="210">
        <v>24.6</v>
      </c>
      <c r="H56" s="210">
        <v>117.2</v>
      </c>
      <c r="I56" s="210">
        <v>24.51</v>
      </c>
      <c r="J56" s="211">
        <v>94.05</v>
      </c>
      <c r="K56" s="211">
        <v>6.13</v>
      </c>
      <c r="L56" s="211">
        <v>6.79</v>
      </c>
      <c r="M56" s="211">
        <v>5.65</v>
      </c>
      <c r="N56" s="211">
        <v>8.8800000000000008</v>
      </c>
    </row>
    <row r="57" spans="1:14" ht="18" customHeight="1" x14ac:dyDescent="0.3">
      <c r="A57" s="207" t="s">
        <v>113</v>
      </c>
      <c r="B57" s="208">
        <v>8758.0400000000009</v>
      </c>
      <c r="C57" s="208">
        <v>582.33000000000004</v>
      </c>
      <c r="D57" s="208">
        <v>1011.76</v>
      </c>
      <c r="E57" s="208">
        <v>907.67</v>
      </c>
      <c r="F57" s="209">
        <v>5468.89</v>
      </c>
      <c r="G57" s="210">
        <v>46.48</v>
      </c>
      <c r="H57" s="210">
        <v>250.53</v>
      </c>
      <c r="I57" s="210">
        <v>55.87</v>
      </c>
      <c r="J57" s="211">
        <v>121.2</v>
      </c>
      <c r="K57" s="211">
        <v>2.91</v>
      </c>
      <c r="L57" s="211">
        <v>3.95</v>
      </c>
      <c r="M57" s="211">
        <v>2.92</v>
      </c>
      <c r="N57" s="211">
        <v>3.96</v>
      </c>
    </row>
    <row r="58" spans="1:14" ht="18" customHeight="1" x14ac:dyDescent="0.3">
      <c r="A58" s="207" t="s">
        <v>114</v>
      </c>
      <c r="B58" s="208">
        <v>9666.74</v>
      </c>
      <c r="C58" s="208">
        <v>826.15</v>
      </c>
      <c r="D58" s="208">
        <v>727.68</v>
      </c>
      <c r="E58" s="208">
        <v>846.02</v>
      </c>
      <c r="F58" s="209">
        <v>6803.2</v>
      </c>
      <c r="G58" s="210">
        <v>9.74</v>
      </c>
      <c r="H58" s="210">
        <v>42.07</v>
      </c>
      <c r="I58" s="210">
        <v>2.41</v>
      </c>
      <c r="J58" s="211">
        <v>76.62</v>
      </c>
      <c r="K58" s="211">
        <v>3.22</v>
      </c>
      <c r="L58" s="211">
        <v>2.84</v>
      </c>
      <c r="M58" s="211">
        <v>2.73</v>
      </c>
      <c r="N58" s="211">
        <v>4.92</v>
      </c>
    </row>
    <row r="59" spans="1:14" ht="18" customHeight="1" x14ac:dyDescent="0.3">
      <c r="A59" s="207" t="s">
        <v>115</v>
      </c>
      <c r="B59" s="208">
        <v>13300.22</v>
      </c>
      <c r="C59" s="208">
        <v>1143.29</v>
      </c>
      <c r="D59" s="208">
        <v>1050.81</v>
      </c>
      <c r="E59" s="208">
        <v>1198.83</v>
      </c>
      <c r="F59" s="209">
        <v>5579.62</v>
      </c>
      <c r="G59" s="210">
        <v>2.04</v>
      </c>
      <c r="H59" s="210">
        <v>-0.73</v>
      </c>
      <c r="I59" s="210">
        <v>4.8600000000000003</v>
      </c>
      <c r="J59" s="211">
        <v>3.98</v>
      </c>
      <c r="K59" s="211">
        <v>4.43</v>
      </c>
      <c r="L59" s="211">
        <v>4.0999999999999996</v>
      </c>
      <c r="M59" s="211">
        <v>3.86</v>
      </c>
      <c r="N59" s="211">
        <v>4.04</v>
      </c>
    </row>
    <row r="60" spans="1:14" ht="18" customHeight="1" x14ac:dyDescent="0.3">
      <c r="A60" s="207" t="s">
        <v>116</v>
      </c>
      <c r="B60" s="208">
        <v>8793.98</v>
      </c>
      <c r="C60" s="208">
        <v>775.19</v>
      </c>
      <c r="D60" s="208">
        <v>686.5</v>
      </c>
      <c r="E60" s="208">
        <v>740.78</v>
      </c>
      <c r="F60" s="209">
        <v>3608.38</v>
      </c>
      <c r="G60" s="210">
        <v>-0.94</v>
      </c>
      <c r="H60" s="210">
        <v>-5.63</v>
      </c>
      <c r="I60" s="210">
        <v>-4.4400000000000004</v>
      </c>
      <c r="J60" s="211">
        <v>0.45</v>
      </c>
      <c r="K60" s="211">
        <v>2.93</v>
      </c>
      <c r="L60" s="211">
        <v>2.68</v>
      </c>
      <c r="M60" s="211">
        <v>2.39</v>
      </c>
      <c r="N60" s="211">
        <v>2.61</v>
      </c>
    </row>
    <row r="61" spans="1:14" ht="18" customHeight="1" x14ac:dyDescent="0.3">
      <c r="A61" s="207" t="s">
        <v>117</v>
      </c>
      <c r="B61" s="208">
        <v>11456.04</v>
      </c>
      <c r="C61" s="208">
        <v>944.78</v>
      </c>
      <c r="D61" s="208">
        <v>950.93</v>
      </c>
      <c r="E61" s="208">
        <v>1088.6300000000001</v>
      </c>
      <c r="F61" s="209">
        <v>5127.57</v>
      </c>
      <c r="G61" s="210">
        <v>3.33</v>
      </c>
      <c r="H61" s="210">
        <v>5.05</v>
      </c>
      <c r="I61" s="210">
        <v>15.23</v>
      </c>
      <c r="J61" s="211">
        <v>6.74</v>
      </c>
      <c r="K61" s="211">
        <v>3.81</v>
      </c>
      <c r="L61" s="211">
        <v>3.71</v>
      </c>
      <c r="M61" s="211">
        <v>3.51</v>
      </c>
      <c r="N61" s="211">
        <v>3.71</v>
      </c>
    </row>
    <row r="62" spans="1:14" ht="18" customHeight="1" x14ac:dyDescent="0.3">
      <c r="A62" s="207" t="s">
        <v>118</v>
      </c>
      <c r="B62" s="208">
        <v>6635.02</v>
      </c>
      <c r="C62" s="208">
        <v>516.73</v>
      </c>
      <c r="D62" s="208">
        <v>526.92999999999995</v>
      </c>
      <c r="E62" s="208">
        <v>608.54999999999995</v>
      </c>
      <c r="F62" s="209">
        <v>2816.57</v>
      </c>
      <c r="G62" s="210">
        <v>-4.57</v>
      </c>
      <c r="H62" s="210">
        <v>-7.63</v>
      </c>
      <c r="I62" s="210">
        <v>17.77</v>
      </c>
      <c r="J62" s="211">
        <v>-4.8099999999999996</v>
      </c>
      <c r="K62" s="211">
        <v>2.21</v>
      </c>
      <c r="L62" s="211">
        <v>2.06</v>
      </c>
      <c r="M62" s="211">
        <v>1.96</v>
      </c>
      <c r="N62" s="211">
        <v>2.04</v>
      </c>
    </row>
    <row r="63" spans="1:14" ht="18" customHeight="1" x14ac:dyDescent="0.3">
      <c r="A63" s="207" t="s">
        <v>119</v>
      </c>
      <c r="B63" s="208">
        <v>6196.68</v>
      </c>
      <c r="C63" s="208">
        <v>530.86</v>
      </c>
      <c r="D63" s="208">
        <v>474.27</v>
      </c>
      <c r="E63" s="208">
        <v>531.12</v>
      </c>
      <c r="F63" s="209">
        <v>2555.2600000000002</v>
      </c>
      <c r="G63" s="210">
        <v>2.73</v>
      </c>
      <c r="H63" s="210">
        <v>-3.3</v>
      </c>
      <c r="I63" s="210">
        <v>0.05</v>
      </c>
      <c r="J63" s="211">
        <v>0.18</v>
      </c>
      <c r="K63" s="211">
        <v>2.06</v>
      </c>
      <c r="L63" s="211">
        <v>1.85</v>
      </c>
      <c r="M63" s="211">
        <v>1.71</v>
      </c>
      <c r="N63" s="211">
        <v>1.85</v>
      </c>
    </row>
    <row r="64" spans="1:14" ht="18" customHeight="1" x14ac:dyDescent="0.3">
      <c r="A64" s="207" t="s">
        <v>120</v>
      </c>
      <c r="B64" s="208">
        <v>14239.34</v>
      </c>
      <c r="C64" s="208">
        <v>1078.93</v>
      </c>
      <c r="D64" s="208">
        <v>1180.94</v>
      </c>
      <c r="E64" s="208">
        <v>1448.07</v>
      </c>
      <c r="F64" s="209">
        <v>6566.88</v>
      </c>
      <c r="G64" s="210">
        <v>7.57</v>
      </c>
      <c r="H64" s="210">
        <v>15.88</v>
      </c>
      <c r="I64" s="210">
        <v>34.21</v>
      </c>
      <c r="J64" s="211">
        <v>20.9</v>
      </c>
      <c r="K64" s="211">
        <v>4.74</v>
      </c>
      <c r="L64" s="211">
        <v>4.6100000000000003</v>
      </c>
      <c r="M64" s="211">
        <v>4.66</v>
      </c>
      <c r="N64" s="211">
        <v>4.75</v>
      </c>
    </row>
    <row r="65" spans="1:14" ht="18" customHeight="1" x14ac:dyDescent="0.3">
      <c r="A65" s="207" t="s">
        <v>121</v>
      </c>
      <c r="B65" s="208">
        <v>7569.39</v>
      </c>
      <c r="C65" s="208">
        <v>595</v>
      </c>
      <c r="D65" s="208">
        <v>568.66999999999996</v>
      </c>
      <c r="E65" s="208">
        <v>696.81</v>
      </c>
      <c r="F65" s="209">
        <v>3256.1</v>
      </c>
      <c r="G65" s="210">
        <v>5.98</v>
      </c>
      <c r="H65" s="210">
        <v>4.33</v>
      </c>
      <c r="I65" s="210">
        <v>17.11</v>
      </c>
      <c r="J65" s="211">
        <v>7.68</v>
      </c>
      <c r="K65" s="211">
        <v>2.52</v>
      </c>
      <c r="L65" s="211">
        <v>2.2200000000000002</v>
      </c>
      <c r="M65" s="211">
        <v>2.2400000000000002</v>
      </c>
      <c r="N65" s="211">
        <v>2.36</v>
      </c>
    </row>
    <row r="66" spans="1:14" ht="18" customHeight="1" x14ac:dyDescent="0.3">
      <c r="A66" s="207" t="s">
        <v>122</v>
      </c>
      <c r="B66" s="208">
        <v>1481.04</v>
      </c>
      <c r="C66" s="208">
        <v>113.15</v>
      </c>
      <c r="D66" s="208">
        <v>112.91</v>
      </c>
      <c r="E66" s="208">
        <v>116.43</v>
      </c>
      <c r="F66" s="209">
        <v>592.52</v>
      </c>
      <c r="G66" s="210">
        <v>16.82</v>
      </c>
      <c r="H66" s="210">
        <v>4.18</v>
      </c>
      <c r="I66" s="210">
        <v>2.9</v>
      </c>
      <c r="J66" s="211">
        <v>3.43</v>
      </c>
      <c r="K66" s="211">
        <v>0.49</v>
      </c>
      <c r="L66" s="211">
        <v>0.44</v>
      </c>
      <c r="M66" s="211">
        <v>0.38</v>
      </c>
      <c r="N66" s="211">
        <v>0.43</v>
      </c>
    </row>
    <row r="67" spans="1:14" ht="18" customHeight="1" x14ac:dyDescent="0.3">
      <c r="A67" s="207" t="s">
        <v>123</v>
      </c>
      <c r="B67" s="208">
        <v>8422.2999999999993</v>
      </c>
      <c r="C67" s="208">
        <v>762.95</v>
      </c>
      <c r="D67" s="208">
        <v>662.53</v>
      </c>
      <c r="E67" s="208">
        <v>753.33</v>
      </c>
      <c r="F67" s="209">
        <v>3479.84</v>
      </c>
      <c r="G67" s="210">
        <v>4.55</v>
      </c>
      <c r="H67" s="210">
        <v>8.7100000000000009</v>
      </c>
      <c r="I67" s="210">
        <v>-1.26</v>
      </c>
      <c r="J67" s="211">
        <v>7.35</v>
      </c>
      <c r="K67" s="211">
        <v>2.8</v>
      </c>
      <c r="L67" s="211">
        <v>2.59</v>
      </c>
      <c r="M67" s="211">
        <v>2.4300000000000002</v>
      </c>
      <c r="N67" s="211">
        <v>2.52</v>
      </c>
    </row>
    <row r="68" spans="1:14" ht="18" customHeight="1" x14ac:dyDescent="0.3">
      <c r="A68" s="207" t="s">
        <v>124</v>
      </c>
      <c r="B68" s="208">
        <v>10315.99</v>
      </c>
      <c r="C68" s="208">
        <v>798.35</v>
      </c>
      <c r="D68" s="208">
        <v>772.59</v>
      </c>
      <c r="E68" s="208">
        <v>1076.2</v>
      </c>
      <c r="F68" s="209">
        <v>4509.6899999999996</v>
      </c>
      <c r="G68" s="210">
        <v>17.350000000000001</v>
      </c>
      <c r="H68" s="210">
        <v>-13.11</v>
      </c>
      <c r="I68" s="210">
        <v>34.799999999999997</v>
      </c>
      <c r="J68" s="211">
        <v>16.649999999999999</v>
      </c>
      <c r="K68" s="211">
        <v>3.43</v>
      </c>
      <c r="L68" s="211">
        <v>3.01</v>
      </c>
      <c r="M68" s="211">
        <v>3.47</v>
      </c>
      <c r="N68" s="211">
        <v>3.26</v>
      </c>
    </row>
    <row r="69" spans="1:14" ht="18" customHeight="1" x14ac:dyDescent="0.3">
      <c r="A69" s="207" t="s">
        <v>125</v>
      </c>
      <c r="B69" s="208">
        <v>3540</v>
      </c>
      <c r="C69" s="208">
        <v>316.35000000000002</v>
      </c>
      <c r="D69" s="208">
        <v>271.89999999999998</v>
      </c>
      <c r="E69" s="208">
        <v>324.23</v>
      </c>
      <c r="F69" s="209">
        <v>1511</v>
      </c>
      <c r="G69" s="210">
        <v>4.7</v>
      </c>
      <c r="H69" s="210">
        <v>-6.5</v>
      </c>
      <c r="I69" s="210">
        <v>2.4900000000000002</v>
      </c>
      <c r="J69" s="211">
        <v>-0.76</v>
      </c>
      <c r="K69" s="211">
        <v>1.18</v>
      </c>
      <c r="L69" s="211">
        <v>1.06</v>
      </c>
      <c r="M69" s="211">
        <v>1.04</v>
      </c>
      <c r="N69" s="211">
        <v>1.0900000000000001</v>
      </c>
    </row>
    <row r="70" spans="1:14" ht="18" customHeight="1" x14ac:dyDescent="0.3">
      <c r="A70" s="207" t="s">
        <v>126</v>
      </c>
      <c r="B70" s="208">
        <v>1455.7</v>
      </c>
      <c r="C70" s="208">
        <v>125.62</v>
      </c>
      <c r="D70" s="208">
        <v>118.28</v>
      </c>
      <c r="E70" s="208">
        <v>149.21</v>
      </c>
      <c r="F70" s="209">
        <v>668.85</v>
      </c>
      <c r="G70" s="210">
        <v>7.27</v>
      </c>
      <c r="H70" s="210">
        <v>5.81</v>
      </c>
      <c r="I70" s="210">
        <v>18.78</v>
      </c>
      <c r="J70" s="211">
        <v>18.239999999999998</v>
      </c>
      <c r="K70" s="211">
        <v>0.48</v>
      </c>
      <c r="L70" s="211">
        <v>0.46</v>
      </c>
      <c r="M70" s="211">
        <v>0.48</v>
      </c>
      <c r="N70" s="211">
        <v>0.48</v>
      </c>
    </row>
    <row r="71" spans="1:14" ht="18" customHeight="1" x14ac:dyDescent="0.3">
      <c r="A71" s="207" t="s">
        <v>127</v>
      </c>
      <c r="B71" s="208">
        <v>1741.49</v>
      </c>
      <c r="C71" s="208">
        <v>133.68</v>
      </c>
      <c r="D71" s="208">
        <v>141.26</v>
      </c>
      <c r="E71" s="208">
        <v>155.97</v>
      </c>
      <c r="F71" s="209">
        <v>702.38</v>
      </c>
      <c r="G71" s="210">
        <v>9.74</v>
      </c>
      <c r="H71" s="210">
        <v>17.63</v>
      </c>
      <c r="I71" s="210">
        <v>16.670000000000002</v>
      </c>
      <c r="J71" s="211">
        <v>6.46</v>
      </c>
      <c r="K71" s="211">
        <v>0.57999999999999996</v>
      </c>
      <c r="L71" s="211">
        <v>0.55000000000000004</v>
      </c>
      <c r="M71" s="211">
        <v>0.5</v>
      </c>
      <c r="N71" s="211">
        <v>0.51</v>
      </c>
    </row>
    <row r="72" spans="1:14" ht="18" customHeight="1" x14ac:dyDescent="0.3">
      <c r="A72" s="207" t="s">
        <v>128</v>
      </c>
      <c r="B72" s="208">
        <v>618.46</v>
      </c>
      <c r="C72" s="208">
        <v>51.15</v>
      </c>
      <c r="D72" s="208">
        <v>50.35</v>
      </c>
      <c r="E72" s="208">
        <v>56.91</v>
      </c>
      <c r="F72" s="209">
        <v>259.01</v>
      </c>
      <c r="G72" s="210">
        <v>-0.18</v>
      </c>
      <c r="H72" s="210">
        <v>6.56</v>
      </c>
      <c r="I72" s="210">
        <v>11.26</v>
      </c>
      <c r="J72" s="211">
        <v>3.54</v>
      </c>
      <c r="K72" s="211">
        <v>0.21</v>
      </c>
      <c r="L72" s="211">
        <v>0.2</v>
      </c>
      <c r="M72" s="211">
        <v>0.18</v>
      </c>
      <c r="N72" s="211">
        <v>0.19</v>
      </c>
    </row>
    <row r="73" spans="1:14" ht="18" customHeight="1" x14ac:dyDescent="0.3">
      <c r="A73" s="207" t="s">
        <v>129</v>
      </c>
      <c r="B73" s="208">
        <v>724.41</v>
      </c>
      <c r="C73" s="208">
        <v>65.61</v>
      </c>
      <c r="D73" s="208">
        <v>53.96</v>
      </c>
      <c r="E73" s="208">
        <v>60.78</v>
      </c>
      <c r="F73" s="209">
        <v>285</v>
      </c>
      <c r="G73" s="210">
        <v>5</v>
      </c>
      <c r="H73" s="210">
        <v>-2.2799999999999998</v>
      </c>
      <c r="I73" s="210">
        <v>-7.36</v>
      </c>
      <c r="J73" s="211">
        <v>-7.12</v>
      </c>
      <c r="K73" s="211">
        <v>0.24</v>
      </c>
      <c r="L73" s="211">
        <v>0.21</v>
      </c>
      <c r="M73" s="211">
        <v>0.2</v>
      </c>
      <c r="N73" s="211">
        <v>0.21</v>
      </c>
    </row>
    <row r="74" spans="1:14" s="201" customFormat="1" ht="18" customHeight="1" x14ac:dyDescent="0.3">
      <c r="A74" s="202" t="s">
        <v>130</v>
      </c>
      <c r="B74" s="203">
        <v>10883.37</v>
      </c>
      <c r="C74" s="203">
        <v>929.54</v>
      </c>
      <c r="D74" s="203">
        <v>749.61</v>
      </c>
      <c r="E74" s="203">
        <v>725.72</v>
      </c>
      <c r="F74" s="204">
        <v>3783.18</v>
      </c>
      <c r="G74" s="205">
        <v>-6.54</v>
      </c>
      <c r="H74" s="205">
        <v>-13.19</v>
      </c>
      <c r="I74" s="205">
        <v>-21.93</v>
      </c>
      <c r="J74" s="206">
        <v>-11.25</v>
      </c>
      <c r="K74" s="206">
        <v>3.62</v>
      </c>
      <c r="L74" s="206">
        <v>2.93</v>
      </c>
      <c r="M74" s="206">
        <v>2.34</v>
      </c>
      <c r="N74" s="206">
        <v>2.74</v>
      </c>
    </row>
    <row r="75" spans="1:14" ht="18" customHeight="1" x14ac:dyDescent="0.3">
      <c r="A75" s="207" t="s">
        <v>131</v>
      </c>
      <c r="B75" s="208">
        <v>9195.3799999999992</v>
      </c>
      <c r="C75" s="208">
        <v>759.7</v>
      </c>
      <c r="D75" s="208">
        <v>621.51</v>
      </c>
      <c r="E75" s="208">
        <v>605.45000000000005</v>
      </c>
      <c r="F75" s="209">
        <v>3170.6</v>
      </c>
      <c r="G75" s="210">
        <v>-9.8000000000000007</v>
      </c>
      <c r="H75" s="210">
        <v>-3.61</v>
      </c>
      <c r="I75" s="210">
        <v>-20.3</v>
      </c>
      <c r="J75" s="211">
        <v>-8.31</v>
      </c>
      <c r="K75" s="211">
        <v>3.06</v>
      </c>
      <c r="L75" s="211">
        <v>2.4300000000000002</v>
      </c>
      <c r="M75" s="211">
        <v>1.95</v>
      </c>
      <c r="N75" s="211">
        <v>2.29</v>
      </c>
    </row>
    <row r="76" spans="1:14" s="201" customFormat="1" ht="18" customHeight="1" x14ac:dyDescent="0.3">
      <c r="A76" s="213" t="s">
        <v>132</v>
      </c>
      <c r="B76" s="214">
        <v>0</v>
      </c>
      <c r="C76" s="214">
        <v>0.01</v>
      </c>
      <c r="D76" s="214">
        <v>0</v>
      </c>
      <c r="E76" s="214">
        <v>0</v>
      </c>
      <c r="F76" s="215">
        <v>0.02</v>
      </c>
      <c r="G76" s="214">
        <v>0</v>
      </c>
      <c r="H76" s="214">
        <v>0</v>
      </c>
      <c r="I76" s="214">
        <v>-100</v>
      </c>
      <c r="J76" s="214">
        <v>0</v>
      </c>
      <c r="K76" s="214">
        <v>0</v>
      </c>
      <c r="L76" s="214">
        <v>0</v>
      </c>
      <c r="M76" s="214">
        <v>0</v>
      </c>
      <c r="N76" s="214">
        <v>0</v>
      </c>
    </row>
    <row r="77" spans="1:14" ht="24.75" customHeight="1" x14ac:dyDescent="0.3">
      <c r="A77" s="216" t="s">
        <v>26</v>
      </c>
      <c r="B77" s="217"/>
      <c r="C77" s="217"/>
      <c r="D77" s="217"/>
      <c r="E77" s="217"/>
      <c r="F77" s="217"/>
      <c r="G77" s="217"/>
      <c r="H77" s="217"/>
      <c r="I77" s="217"/>
      <c r="J77" s="217"/>
      <c r="K77" s="217"/>
      <c r="L77" s="217"/>
      <c r="M77" s="217"/>
      <c r="N77" s="217"/>
    </row>
    <row r="78" spans="1:14" ht="19.5" customHeight="1" x14ac:dyDescent="0.3">
      <c r="A78" s="216" t="s">
        <v>27</v>
      </c>
      <c r="B78" s="217"/>
      <c r="C78" s="217"/>
      <c r="D78" s="217"/>
      <c r="E78" s="217"/>
      <c r="F78" s="217"/>
      <c r="G78" s="217"/>
      <c r="H78" s="217"/>
      <c r="I78" s="217"/>
      <c r="J78" s="217"/>
      <c r="K78" s="217"/>
      <c r="L78" s="217"/>
      <c r="M78" s="217"/>
      <c r="N78" s="217"/>
    </row>
    <row r="79" spans="1:14" ht="17.25" customHeight="1" x14ac:dyDescent="0.3">
      <c r="B79" s="219"/>
      <c r="C79" s="219"/>
      <c r="D79" s="219"/>
      <c r="E79" s="219"/>
    </row>
    <row r="80" spans="1:14" ht="17.25" customHeight="1" x14ac:dyDescent="0.3">
      <c r="B80" s="220"/>
      <c r="C80" s="220"/>
      <c r="D80" s="220"/>
      <c r="E80" s="220"/>
      <c r="F80" s="220"/>
      <c r="G80" s="220"/>
      <c r="H80" s="220"/>
      <c r="I80" s="220"/>
      <c r="J80" s="220"/>
      <c r="K80" s="220"/>
      <c r="L80" s="220"/>
      <c r="M80" s="220"/>
    </row>
  </sheetData>
  <mergeCells count="5">
    <mergeCell ref="A1:F1"/>
    <mergeCell ref="A2:A4"/>
    <mergeCell ref="B2:F2"/>
    <mergeCell ref="G2:J2"/>
    <mergeCell ref="K2:N2"/>
  </mergeCells>
  <conditionalFormatting sqref="F5:F9">
    <cfRule type="cellIs" dxfId="9" priority="8" operator="lessThan">
      <formula>0</formula>
    </cfRule>
  </conditionalFormatting>
  <conditionalFormatting sqref="F12">
    <cfRule type="cellIs" dxfId="8" priority="7" operator="lessThan">
      <formula>0</formula>
    </cfRule>
  </conditionalFormatting>
  <conditionalFormatting sqref="F15">
    <cfRule type="cellIs" dxfId="7" priority="6" operator="lessThan">
      <formula>0</formula>
    </cfRule>
  </conditionalFormatting>
  <conditionalFormatting sqref="F18:F23">
    <cfRule type="cellIs" dxfId="6" priority="5" operator="lessThan">
      <formula>0</formula>
    </cfRule>
  </conditionalFormatting>
  <conditionalFormatting sqref="F26">
    <cfRule type="cellIs" dxfId="5" priority="4" operator="lessThan">
      <formula>0</formula>
    </cfRule>
  </conditionalFormatting>
  <conditionalFormatting sqref="F29:F31">
    <cfRule type="cellIs" dxfId="4" priority="3" operator="lessThan">
      <formula>0</formula>
    </cfRule>
  </conditionalFormatting>
  <conditionalFormatting sqref="F34:F75">
    <cfRule type="cellIs" dxfId="3" priority="2" operator="lessThan">
      <formula>0</formula>
    </cfRule>
  </conditionalFormatting>
  <conditionalFormatting sqref="G5:J75">
    <cfRule type="cellIs" dxfId="2" priority="1" operator="lessThan">
      <formula>0</formula>
    </cfRule>
  </conditionalFormatting>
  <pageMargins left="0.511811023622047" right="0.31496062992126" top="0.35433070866141703" bottom="0.15748031496063" header="0.118110236220472" footer="0.118110236220472"/>
  <pageSetup paperSize="9" scale="48" orientation="portrait" r:id="rId1"/>
  <headerFooter scaleWithDoc="0">
    <oddHeader>&amp;R&amp;"TH Sarabun New,Regular"ตาราง 3 สินค้า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62212-8CEF-438E-979A-1CA71FDF6D3E}">
  <sheetPr>
    <tabColor rgb="FFFF0000"/>
    <pageSetUpPr fitToPage="1"/>
  </sheetPr>
  <dimension ref="A1:M47"/>
  <sheetViews>
    <sheetView view="pageBreakPreview" zoomScale="60" zoomScaleNormal="70" workbookViewId="0">
      <selection activeCell="E19" sqref="E19"/>
    </sheetView>
  </sheetViews>
  <sheetFormatPr defaultColWidth="10.109375" defaultRowHeight="24.6" x14ac:dyDescent="0.7"/>
  <cols>
    <col min="1" max="1" width="39.44140625" style="243" customWidth="1"/>
    <col min="2" max="2" width="12.44140625" style="222" bestFit="1" customWidth="1"/>
    <col min="3" max="4" width="11.109375" style="222" bestFit="1" customWidth="1"/>
    <col min="5" max="5" width="11.6640625" style="222" customWidth="1"/>
    <col min="6" max="13" width="10.33203125" style="222" customWidth="1"/>
    <col min="14" max="16384" width="10.109375" style="222"/>
  </cols>
  <sheetData>
    <row r="1" spans="1:13" ht="28.5" customHeight="1" x14ac:dyDescent="0.7">
      <c r="A1" s="221" t="s">
        <v>133</v>
      </c>
      <c r="B1" s="221"/>
      <c r="C1" s="221"/>
      <c r="D1" s="221"/>
      <c r="E1" s="221"/>
    </row>
    <row r="2" spans="1:13" s="201" customFormat="1" ht="23.25" customHeight="1" x14ac:dyDescent="0.3">
      <c r="A2" s="223"/>
      <c r="B2" s="189" t="s">
        <v>68</v>
      </c>
      <c r="C2" s="186"/>
      <c r="D2" s="186"/>
      <c r="E2" s="186"/>
      <c r="F2" s="186" t="s">
        <v>69</v>
      </c>
      <c r="G2" s="186"/>
      <c r="H2" s="186"/>
      <c r="I2" s="186"/>
      <c r="J2" s="187" t="s">
        <v>70</v>
      </c>
      <c r="K2" s="188"/>
      <c r="L2" s="188"/>
      <c r="M2" s="189"/>
    </row>
    <row r="3" spans="1:13" s="201" customFormat="1" ht="23.25" customHeight="1" x14ac:dyDescent="0.3">
      <c r="A3" s="223"/>
      <c r="B3" s="224">
        <v>2567</v>
      </c>
      <c r="C3" s="191">
        <v>2568</v>
      </c>
      <c r="D3" s="191">
        <v>2568</v>
      </c>
      <c r="E3" s="191">
        <v>2568</v>
      </c>
      <c r="F3" s="191">
        <v>2567</v>
      </c>
      <c r="G3" s="191">
        <v>2568</v>
      </c>
      <c r="H3" s="191">
        <v>2568</v>
      </c>
      <c r="I3" s="191">
        <v>2568</v>
      </c>
      <c r="J3" s="191">
        <v>2567</v>
      </c>
      <c r="K3" s="191">
        <v>2568</v>
      </c>
      <c r="L3" s="191">
        <v>2568</v>
      </c>
      <c r="M3" s="191">
        <v>2568</v>
      </c>
    </row>
    <row r="4" spans="1:13" s="201" customFormat="1" ht="23.25" customHeight="1" x14ac:dyDescent="0.3">
      <c r="A4" s="223"/>
      <c r="B4" s="225" t="s">
        <v>23</v>
      </c>
      <c r="C4" s="194" t="s">
        <v>8</v>
      </c>
      <c r="D4" s="194" t="s">
        <v>9</v>
      </c>
      <c r="E4" s="194" t="s">
        <v>10</v>
      </c>
      <c r="F4" s="194" t="s">
        <v>23</v>
      </c>
      <c r="G4" s="194" t="s">
        <v>8</v>
      </c>
      <c r="H4" s="194" t="s">
        <v>9</v>
      </c>
      <c r="I4" s="194" t="s">
        <v>10</v>
      </c>
      <c r="J4" s="194" t="s">
        <v>23</v>
      </c>
      <c r="K4" s="194" t="s">
        <v>8</v>
      </c>
      <c r="L4" s="194" t="s">
        <v>9</v>
      </c>
      <c r="M4" s="194" t="s">
        <v>10</v>
      </c>
    </row>
    <row r="5" spans="1:13" s="201" customFormat="1" ht="23.25" customHeight="1" x14ac:dyDescent="0.3">
      <c r="A5" s="226" t="s">
        <v>134</v>
      </c>
      <c r="B5" s="227">
        <v>300529.46000000002</v>
      </c>
      <c r="C5" s="227">
        <v>25625.08</v>
      </c>
      <c r="D5" s="228">
        <v>31044.58</v>
      </c>
      <c r="E5" s="228">
        <v>138202</v>
      </c>
      <c r="F5" s="199">
        <v>5.42</v>
      </c>
      <c r="G5" s="199">
        <v>10.18</v>
      </c>
      <c r="H5" s="199">
        <v>18.350000000000001</v>
      </c>
      <c r="I5" s="199">
        <v>14.94</v>
      </c>
      <c r="J5" s="200">
        <v>100</v>
      </c>
      <c r="K5" s="200">
        <v>100</v>
      </c>
      <c r="L5" s="200">
        <v>100</v>
      </c>
      <c r="M5" s="229">
        <v>100</v>
      </c>
    </row>
    <row r="6" spans="1:13" s="183" customFormat="1" ht="23.25" customHeight="1" x14ac:dyDescent="0.3">
      <c r="A6" s="230" t="s">
        <v>135</v>
      </c>
      <c r="B6" s="231">
        <v>207855.63</v>
      </c>
      <c r="C6" s="231">
        <v>18448.16</v>
      </c>
      <c r="D6" s="232">
        <v>22079.86</v>
      </c>
      <c r="E6" s="232">
        <v>95183.79</v>
      </c>
      <c r="F6" s="205">
        <v>5.95</v>
      </c>
      <c r="G6" s="205">
        <v>12.68</v>
      </c>
      <c r="H6" s="205">
        <v>19</v>
      </c>
      <c r="I6" s="205">
        <v>13.82</v>
      </c>
      <c r="J6" s="206">
        <v>69.16</v>
      </c>
      <c r="K6" s="206">
        <v>71.989999999999995</v>
      </c>
      <c r="L6" s="206">
        <v>71.12</v>
      </c>
      <c r="M6" s="233">
        <v>68.87</v>
      </c>
    </row>
    <row r="7" spans="1:13" s="183" customFormat="1" ht="23.25" customHeight="1" x14ac:dyDescent="0.3">
      <c r="A7" s="234" t="s">
        <v>136</v>
      </c>
      <c r="B7" s="235">
        <v>54956.21</v>
      </c>
      <c r="C7" s="235">
        <v>5040.8100000000004</v>
      </c>
      <c r="D7" s="212">
        <v>6249.6</v>
      </c>
      <c r="E7" s="212">
        <v>27098.16</v>
      </c>
      <c r="F7" s="210">
        <v>13.66</v>
      </c>
      <c r="G7" s="210">
        <v>23.78</v>
      </c>
      <c r="H7" s="210">
        <v>35.07</v>
      </c>
      <c r="I7" s="210">
        <v>27.2</v>
      </c>
      <c r="J7" s="211">
        <v>18.29</v>
      </c>
      <c r="K7" s="211">
        <v>19.670000000000002</v>
      </c>
      <c r="L7" s="211">
        <v>20.13</v>
      </c>
      <c r="M7" s="236">
        <v>19.61</v>
      </c>
    </row>
    <row r="8" spans="1:13" s="183" customFormat="1" ht="23.25" customHeight="1" x14ac:dyDescent="0.3">
      <c r="A8" s="234" t="s">
        <v>137</v>
      </c>
      <c r="B8" s="235">
        <v>35243.300000000003</v>
      </c>
      <c r="C8" s="235">
        <v>3549.08</v>
      </c>
      <c r="D8" s="212">
        <v>4876.9799999999996</v>
      </c>
      <c r="E8" s="212">
        <v>17208.48</v>
      </c>
      <c r="F8" s="210">
        <v>3.13</v>
      </c>
      <c r="G8" s="210">
        <v>3.16</v>
      </c>
      <c r="H8" s="210">
        <v>27.99</v>
      </c>
      <c r="I8" s="210">
        <v>17.87</v>
      </c>
      <c r="J8" s="211">
        <v>11.73</v>
      </c>
      <c r="K8" s="211">
        <v>13.85</v>
      </c>
      <c r="L8" s="211">
        <v>15.71</v>
      </c>
      <c r="M8" s="236">
        <v>12.45</v>
      </c>
    </row>
    <row r="9" spans="1:13" s="183" customFormat="1" ht="23.25" customHeight="1" x14ac:dyDescent="0.3">
      <c r="A9" s="234" t="s">
        <v>138</v>
      </c>
      <c r="B9" s="235">
        <v>23285.759999999998</v>
      </c>
      <c r="C9" s="235">
        <v>1763.77</v>
      </c>
      <c r="D9" s="212">
        <v>2094.8200000000002</v>
      </c>
      <c r="E9" s="212">
        <v>9744.31</v>
      </c>
      <c r="F9" s="210">
        <v>-5.32</v>
      </c>
      <c r="G9" s="210">
        <v>5.49</v>
      </c>
      <c r="H9" s="210">
        <v>-0.85</v>
      </c>
      <c r="I9" s="210">
        <v>0.83</v>
      </c>
      <c r="J9" s="211">
        <v>7.75</v>
      </c>
      <c r="K9" s="211">
        <v>6.88</v>
      </c>
      <c r="L9" s="211">
        <v>6.75</v>
      </c>
      <c r="M9" s="236">
        <v>7.05</v>
      </c>
    </row>
    <row r="10" spans="1:13" s="183" customFormat="1" ht="23.25" customHeight="1" x14ac:dyDescent="0.3">
      <c r="A10" s="234" t="s">
        <v>139</v>
      </c>
      <c r="B10" s="235">
        <v>70165.27</v>
      </c>
      <c r="C10" s="235">
        <v>6049.06</v>
      </c>
      <c r="D10" s="212">
        <v>6592.76</v>
      </c>
      <c r="E10" s="212">
        <v>30436.03</v>
      </c>
      <c r="F10" s="210">
        <v>4.58</v>
      </c>
      <c r="G10" s="210">
        <v>15.03</v>
      </c>
      <c r="H10" s="210">
        <v>8.7799999999999994</v>
      </c>
      <c r="I10" s="210">
        <v>7.81</v>
      </c>
      <c r="J10" s="211">
        <v>23.35</v>
      </c>
      <c r="K10" s="211">
        <v>23.61</v>
      </c>
      <c r="L10" s="211">
        <v>21.24</v>
      </c>
      <c r="M10" s="236">
        <v>22.02</v>
      </c>
    </row>
    <row r="11" spans="1:13" s="183" customFormat="1" ht="23.25" customHeight="1" x14ac:dyDescent="0.3">
      <c r="A11" s="234" t="s">
        <v>140</v>
      </c>
      <c r="B11" s="235">
        <v>40052.080000000002</v>
      </c>
      <c r="C11" s="235">
        <v>3319.86</v>
      </c>
      <c r="D11" s="212">
        <v>3439.7</v>
      </c>
      <c r="E11" s="212">
        <v>16719.63</v>
      </c>
      <c r="F11" s="210">
        <v>-0.81</v>
      </c>
      <c r="G11" s="210">
        <v>7.83</v>
      </c>
      <c r="H11" s="210">
        <v>-0.3</v>
      </c>
      <c r="I11" s="210">
        <v>4.8</v>
      </c>
      <c r="J11" s="211">
        <v>13.33</v>
      </c>
      <c r="K11" s="211">
        <v>12.96</v>
      </c>
      <c r="L11" s="211">
        <v>11.08</v>
      </c>
      <c r="M11" s="236">
        <v>12.1</v>
      </c>
    </row>
    <row r="12" spans="1:13" s="183" customFormat="1" ht="23.25" customHeight="1" x14ac:dyDescent="0.3">
      <c r="A12" s="234" t="s">
        <v>141</v>
      </c>
      <c r="B12" s="235">
        <v>10363.82</v>
      </c>
      <c r="C12" s="235">
        <v>862.09</v>
      </c>
      <c r="D12" s="212">
        <v>953.44</v>
      </c>
      <c r="E12" s="212">
        <v>4221.26</v>
      </c>
      <c r="F12" s="210">
        <v>1.21</v>
      </c>
      <c r="G12" s="210">
        <v>2.76</v>
      </c>
      <c r="H12" s="210">
        <v>33.619999999999997</v>
      </c>
      <c r="I12" s="210">
        <v>12.64</v>
      </c>
      <c r="J12" s="211">
        <v>3.45</v>
      </c>
      <c r="K12" s="211">
        <v>3.36</v>
      </c>
      <c r="L12" s="211">
        <v>3.07</v>
      </c>
      <c r="M12" s="236">
        <v>3.05</v>
      </c>
    </row>
    <row r="13" spans="1:13" s="183" customFormat="1" ht="23.25" customHeight="1" x14ac:dyDescent="0.3">
      <c r="A13" s="234" t="s">
        <v>142</v>
      </c>
      <c r="B13" s="235">
        <v>12335.2</v>
      </c>
      <c r="C13" s="235">
        <v>1023.13</v>
      </c>
      <c r="D13" s="212">
        <v>1024.5999999999999</v>
      </c>
      <c r="E13" s="212">
        <v>5292.5</v>
      </c>
      <c r="F13" s="210">
        <v>3.09</v>
      </c>
      <c r="G13" s="210">
        <v>5.0999999999999996</v>
      </c>
      <c r="H13" s="210">
        <v>-14.88</v>
      </c>
      <c r="I13" s="210">
        <v>4.7</v>
      </c>
      <c r="J13" s="211">
        <v>4.0999999999999996</v>
      </c>
      <c r="K13" s="211">
        <v>3.99</v>
      </c>
      <c r="L13" s="211">
        <v>3.3</v>
      </c>
      <c r="M13" s="236">
        <v>3.83</v>
      </c>
    </row>
    <row r="14" spans="1:13" s="183" customFormat="1" ht="23.25" customHeight="1" x14ac:dyDescent="0.3">
      <c r="A14" s="234" t="s">
        <v>143</v>
      </c>
      <c r="B14" s="235">
        <v>9471.8799999999992</v>
      </c>
      <c r="C14" s="235">
        <v>863.26</v>
      </c>
      <c r="D14" s="212">
        <v>755.04</v>
      </c>
      <c r="E14" s="212">
        <v>3983.86</v>
      </c>
      <c r="F14" s="210">
        <v>-6.15</v>
      </c>
      <c r="G14" s="210">
        <v>18.46</v>
      </c>
      <c r="H14" s="210">
        <v>-10.14</v>
      </c>
      <c r="I14" s="210">
        <v>-2.1800000000000002</v>
      </c>
      <c r="J14" s="211">
        <v>3.15</v>
      </c>
      <c r="K14" s="211">
        <v>3.37</v>
      </c>
      <c r="L14" s="211">
        <v>2.4300000000000002</v>
      </c>
      <c r="M14" s="236">
        <v>2.88</v>
      </c>
    </row>
    <row r="15" spans="1:13" s="183" customFormat="1" ht="23.25" customHeight="1" x14ac:dyDescent="0.3">
      <c r="A15" s="234" t="s">
        <v>144</v>
      </c>
      <c r="B15" s="235">
        <v>7768.81</v>
      </c>
      <c r="C15" s="235">
        <v>562.76</v>
      </c>
      <c r="D15" s="212">
        <v>697.31</v>
      </c>
      <c r="E15" s="212">
        <v>3148.56</v>
      </c>
      <c r="F15" s="210">
        <v>-2.67</v>
      </c>
      <c r="G15" s="210">
        <v>6.3</v>
      </c>
      <c r="H15" s="210">
        <v>2.2000000000000002</v>
      </c>
      <c r="I15" s="210">
        <v>3.65</v>
      </c>
      <c r="J15" s="211">
        <v>2.59</v>
      </c>
      <c r="K15" s="211">
        <v>2.2000000000000002</v>
      </c>
      <c r="L15" s="211">
        <v>2.25</v>
      </c>
      <c r="M15" s="236">
        <v>2.2799999999999998</v>
      </c>
    </row>
    <row r="16" spans="1:13" s="183" customFormat="1" ht="23.25" customHeight="1" x14ac:dyDescent="0.3">
      <c r="A16" s="234" t="s">
        <v>145</v>
      </c>
      <c r="B16" s="235">
        <v>112.36</v>
      </c>
      <c r="C16" s="235">
        <v>8.6199999999999992</v>
      </c>
      <c r="D16" s="212">
        <v>9.31</v>
      </c>
      <c r="E16" s="212">
        <v>73.45</v>
      </c>
      <c r="F16" s="210">
        <v>15.03</v>
      </c>
      <c r="G16" s="210">
        <v>3.48</v>
      </c>
      <c r="H16" s="210">
        <v>-9.35</v>
      </c>
      <c r="I16" s="210">
        <v>78.02</v>
      </c>
      <c r="J16" s="211">
        <v>0.04</v>
      </c>
      <c r="K16" s="211">
        <v>0.03</v>
      </c>
      <c r="L16" s="211">
        <v>0.03</v>
      </c>
      <c r="M16" s="236">
        <v>0.05</v>
      </c>
    </row>
    <row r="17" spans="1:13" s="183" customFormat="1" ht="23.25" customHeight="1" x14ac:dyDescent="0.3">
      <c r="A17" s="234" t="s">
        <v>146</v>
      </c>
      <c r="B17" s="235">
        <v>30113.19</v>
      </c>
      <c r="C17" s="235">
        <v>2729.2</v>
      </c>
      <c r="D17" s="212">
        <v>3153.06</v>
      </c>
      <c r="E17" s="212">
        <v>13716.39</v>
      </c>
      <c r="F17" s="210">
        <v>12.71</v>
      </c>
      <c r="G17" s="210">
        <v>25.21</v>
      </c>
      <c r="H17" s="210">
        <v>20.78</v>
      </c>
      <c r="I17" s="210">
        <v>11.73</v>
      </c>
      <c r="J17" s="211">
        <v>10.02</v>
      </c>
      <c r="K17" s="211">
        <v>10.65</v>
      </c>
      <c r="L17" s="211">
        <v>10.16</v>
      </c>
      <c r="M17" s="236">
        <v>9.92</v>
      </c>
    </row>
    <row r="18" spans="1:13" s="183" customFormat="1" ht="23.25" customHeight="1" x14ac:dyDescent="0.3">
      <c r="A18" s="234" t="s">
        <v>147</v>
      </c>
      <c r="B18" s="235">
        <v>9239.39</v>
      </c>
      <c r="C18" s="235">
        <v>1046.98</v>
      </c>
      <c r="D18" s="212">
        <v>1124.83</v>
      </c>
      <c r="E18" s="212">
        <v>4341.87</v>
      </c>
      <c r="F18" s="210">
        <v>43.35</v>
      </c>
      <c r="G18" s="210">
        <v>88.9</v>
      </c>
      <c r="H18" s="210">
        <v>51.51</v>
      </c>
      <c r="I18" s="210">
        <v>15.53</v>
      </c>
      <c r="J18" s="211">
        <v>3.07</v>
      </c>
      <c r="K18" s="211">
        <v>4.09</v>
      </c>
      <c r="L18" s="211">
        <v>3.62</v>
      </c>
      <c r="M18" s="236">
        <v>3.14</v>
      </c>
    </row>
    <row r="19" spans="1:13" s="183" customFormat="1" ht="23.25" customHeight="1" x14ac:dyDescent="0.3">
      <c r="A19" s="234" t="s">
        <v>148</v>
      </c>
      <c r="B19" s="235">
        <v>4929.12</v>
      </c>
      <c r="C19" s="235">
        <v>430.06</v>
      </c>
      <c r="D19" s="212">
        <v>530.51</v>
      </c>
      <c r="E19" s="212">
        <v>2335.4299999999998</v>
      </c>
      <c r="F19" s="210">
        <v>6.14</v>
      </c>
      <c r="G19" s="210">
        <v>-10.54</v>
      </c>
      <c r="H19" s="210">
        <v>15.66</v>
      </c>
      <c r="I19" s="210">
        <v>2.56</v>
      </c>
      <c r="J19" s="211">
        <v>1.64</v>
      </c>
      <c r="K19" s="211">
        <v>1.68</v>
      </c>
      <c r="L19" s="211">
        <v>1.71</v>
      </c>
      <c r="M19" s="236">
        <v>1.69</v>
      </c>
    </row>
    <row r="20" spans="1:13" s="183" customFormat="1" ht="23.25" customHeight="1" x14ac:dyDescent="0.3">
      <c r="A20" s="234" t="s">
        <v>149</v>
      </c>
      <c r="B20" s="235">
        <v>4174.32</v>
      </c>
      <c r="C20" s="235">
        <v>333.38</v>
      </c>
      <c r="D20" s="212">
        <v>421.91</v>
      </c>
      <c r="E20" s="212">
        <v>1933.58</v>
      </c>
      <c r="F20" s="210">
        <v>-5.38</v>
      </c>
      <c r="G20" s="210">
        <v>15.35</v>
      </c>
      <c r="H20" s="210">
        <v>5.35</v>
      </c>
      <c r="I20" s="210">
        <v>8.74</v>
      </c>
      <c r="J20" s="211">
        <v>1.39</v>
      </c>
      <c r="K20" s="211">
        <v>1.3</v>
      </c>
      <c r="L20" s="211">
        <v>1.36</v>
      </c>
      <c r="M20" s="236">
        <v>1.4</v>
      </c>
    </row>
    <row r="21" spans="1:13" s="183" customFormat="1" ht="23.25" customHeight="1" x14ac:dyDescent="0.3">
      <c r="A21" s="234" t="s">
        <v>150</v>
      </c>
      <c r="B21" s="235">
        <v>11770.36</v>
      </c>
      <c r="C21" s="235">
        <v>918.79</v>
      </c>
      <c r="D21" s="212">
        <v>1075.81</v>
      </c>
      <c r="E21" s="212">
        <v>5105.5200000000004</v>
      </c>
      <c r="F21" s="210">
        <v>4.93</v>
      </c>
      <c r="G21" s="210">
        <v>7.37</v>
      </c>
      <c r="H21" s="210">
        <v>6.63</v>
      </c>
      <c r="I21" s="210">
        <v>14.4</v>
      </c>
      <c r="J21" s="211">
        <v>3.92</v>
      </c>
      <c r="K21" s="211">
        <v>3.59</v>
      </c>
      <c r="L21" s="211">
        <v>3.47</v>
      </c>
      <c r="M21" s="236">
        <v>3.69</v>
      </c>
    </row>
    <row r="22" spans="1:13" s="183" customFormat="1" ht="23.25" customHeight="1" x14ac:dyDescent="0.3">
      <c r="A22" s="234" t="s">
        <v>151</v>
      </c>
      <c r="B22" s="235">
        <v>24205.09</v>
      </c>
      <c r="C22" s="235">
        <v>2045.44</v>
      </c>
      <c r="D22" s="212">
        <v>2265.6999999999998</v>
      </c>
      <c r="E22" s="212">
        <v>10696.81</v>
      </c>
      <c r="F22" s="210">
        <v>10.23</v>
      </c>
      <c r="G22" s="210">
        <v>6.07</v>
      </c>
      <c r="H22" s="210">
        <v>16.59</v>
      </c>
      <c r="I22" s="210">
        <v>8.86</v>
      </c>
      <c r="J22" s="211">
        <v>8.0500000000000007</v>
      </c>
      <c r="K22" s="211">
        <v>7.98</v>
      </c>
      <c r="L22" s="211">
        <v>7.3</v>
      </c>
      <c r="M22" s="236">
        <v>7.74</v>
      </c>
    </row>
    <row r="23" spans="1:13" s="183" customFormat="1" ht="23.25" customHeight="1" x14ac:dyDescent="0.3">
      <c r="A23" s="230" t="s">
        <v>152</v>
      </c>
      <c r="B23" s="231">
        <v>87886.5</v>
      </c>
      <c r="C23" s="231">
        <v>6818.42</v>
      </c>
      <c r="D23" s="232">
        <v>8618.16</v>
      </c>
      <c r="E23" s="232">
        <v>39739.29</v>
      </c>
      <c r="F23" s="205">
        <v>4.6399999999999997</v>
      </c>
      <c r="G23" s="205">
        <v>1.37</v>
      </c>
      <c r="H23" s="205">
        <v>18.57</v>
      </c>
      <c r="I23" s="205">
        <v>12.49</v>
      </c>
      <c r="J23" s="206">
        <v>29.24</v>
      </c>
      <c r="K23" s="206">
        <v>26.61</v>
      </c>
      <c r="L23" s="206">
        <v>27.76</v>
      </c>
      <c r="M23" s="233">
        <v>28.75</v>
      </c>
    </row>
    <row r="24" spans="1:13" s="183" customFormat="1" ht="23.25" customHeight="1" x14ac:dyDescent="0.3">
      <c r="A24" s="234" t="s">
        <v>153</v>
      </c>
      <c r="B24" s="235">
        <v>14203.68</v>
      </c>
      <c r="C24" s="235">
        <v>1176.08</v>
      </c>
      <c r="D24" s="212">
        <v>1496.15</v>
      </c>
      <c r="E24" s="212">
        <v>8258.86</v>
      </c>
      <c r="F24" s="210">
        <v>13.07</v>
      </c>
      <c r="G24" s="210">
        <v>8.7100000000000009</v>
      </c>
      <c r="H24" s="210">
        <v>22.28</v>
      </c>
      <c r="I24" s="210">
        <v>51.87</v>
      </c>
      <c r="J24" s="211">
        <v>4.7300000000000004</v>
      </c>
      <c r="K24" s="211">
        <v>4.59</v>
      </c>
      <c r="L24" s="211">
        <v>4.82</v>
      </c>
      <c r="M24" s="236">
        <v>5.98</v>
      </c>
    </row>
    <row r="25" spans="1:13" s="183" customFormat="1" ht="23.25" customHeight="1" x14ac:dyDescent="0.3">
      <c r="A25" s="234" t="s">
        <v>154</v>
      </c>
      <c r="B25" s="235">
        <v>11755.12</v>
      </c>
      <c r="C25" s="235">
        <v>983.43</v>
      </c>
      <c r="D25" s="212">
        <v>1270.56</v>
      </c>
      <c r="E25" s="212">
        <v>7204.33</v>
      </c>
      <c r="F25" s="210">
        <v>16.2</v>
      </c>
      <c r="G25" s="210">
        <v>10.17</v>
      </c>
      <c r="H25" s="210">
        <v>27.5</v>
      </c>
      <c r="I25" s="210">
        <v>60.96</v>
      </c>
      <c r="J25" s="211">
        <v>3.91</v>
      </c>
      <c r="K25" s="211">
        <v>3.84</v>
      </c>
      <c r="L25" s="211">
        <v>4.09</v>
      </c>
      <c r="M25" s="236">
        <v>5.21</v>
      </c>
    </row>
    <row r="26" spans="1:13" s="183" customFormat="1" ht="23.25" customHeight="1" x14ac:dyDescent="0.3">
      <c r="A26" s="234" t="s">
        <v>155</v>
      </c>
      <c r="B26" s="235">
        <v>932.26</v>
      </c>
      <c r="C26" s="235">
        <v>85.12</v>
      </c>
      <c r="D26" s="212">
        <v>93.65</v>
      </c>
      <c r="E26" s="212">
        <v>460.73</v>
      </c>
      <c r="F26" s="210">
        <v>9.11</v>
      </c>
      <c r="G26" s="210">
        <v>1.35</v>
      </c>
      <c r="H26" s="210">
        <v>9.93</v>
      </c>
      <c r="I26" s="210">
        <v>20.97</v>
      </c>
      <c r="J26" s="211">
        <v>0.31</v>
      </c>
      <c r="K26" s="211">
        <v>0.33</v>
      </c>
      <c r="L26" s="211">
        <v>0.3</v>
      </c>
      <c r="M26" s="236">
        <v>0.33</v>
      </c>
    </row>
    <row r="27" spans="1:13" s="183" customFormat="1" ht="23.25" customHeight="1" x14ac:dyDescent="0.3">
      <c r="A27" s="234" t="s">
        <v>156</v>
      </c>
      <c r="B27" s="235">
        <v>1045.46</v>
      </c>
      <c r="C27" s="235">
        <v>58.84</v>
      </c>
      <c r="D27" s="212">
        <v>74.52</v>
      </c>
      <c r="E27" s="212">
        <v>343.88</v>
      </c>
      <c r="F27" s="210">
        <v>-8.35</v>
      </c>
      <c r="G27" s="210">
        <v>-20.53</v>
      </c>
      <c r="H27" s="210">
        <v>-30.12</v>
      </c>
      <c r="I27" s="210">
        <v>-15.71</v>
      </c>
      <c r="J27" s="211">
        <v>0.35</v>
      </c>
      <c r="K27" s="211">
        <v>0.23</v>
      </c>
      <c r="L27" s="211">
        <v>0.24</v>
      </c>
      <c r="M27" s="236">
        <v>0.25</v>
      </c>
    </row>
    <row r="28" spans="1:13" s="183" customFormat="1" ht="23.25" customHeight="1" x14ac:dyDescent="0.3">
      <c r="A28" s="234" t="s">
        <v>157</v>
      </c>
      <c r="B28" s="235">
        <v>10851.39</v>
      </c>
      <c r="C28" s="235">
        <v>904.78</v>
      </c>
      <c r="D28" s="212">
        <v>1307.1400000000001</v>
      </c>
      <c r="E28" s="212">
        <v>5147.8</v>
      </c>
      <c r="F28" s="210">
        <v>-2.2200000000000002</v>
      </c>
      <c r="G28" s="210">
        <v>6.09</v>
      </c>
      <c r="H28" s="210">
        <v>45.24</v>
      </c>
      <c r="I28" s="210">
        <v>5.86</v>
      </c>
      <c r="J28" s="211">
        <v>3.61</v>
      </c>
      <c r="K28" s="211">
        <v>3.53</v>
      </c>
      <c r="L28" s="211">
        <v>4.21</v>
      </c>
      <c r="M28" s="236">
        <v>3.72</v>
      </c>
    </row>
    <row r="29" spans="1:13" s="183" customFormat="1" ht="23.25" customHeight="1" x14ac:dyDescent="0.3">
      <c r="A29" s="234" t="s">
        <v>158</v>
      </c>
      <c r="B29" s="235">
        <v>5937.99</v>
      </c>
      <c r="C29" s="235">
        <v>494.98</v>
      </c>
      <c r="D29" s="212">
        <v>566.29999999999995</v>
      </c>
      <c r="E29" s="212">
        <v>2527.83</v>
      </c>
      <c r="F29" s="210">
        <v>-2.2200000000000002</v>
      </c>
      <c r="G29" s="210">
        <v>3.22</v>
      </c>
      <c r="H29" s="210">
        <v>4.4400000000000004</v>
      </c>
      <c r="I29" s="210">
        <v>0.56999999999999995</v>
      </c>
      <c r="J29" s="211">
        <v>1.98</v>
      </c>
      <c r="K29" s="211">
        <v>1.93</v>
      </c>
      <c r="L29" s="211">
        <v>1.82</v>
      </c>
      <c r="M29" s="236">
        <v>1.83</v>
      </c>
    </row>
    <row r="30" spans="1:13" s="183" customFormat="1" ht="23.25" customHeight="1" x14ac:dyDescent="0.3">
      <c r="A30" s="234" t="s">
        <v>159</v>
      </c>
      <c r="B30" s="235">
        <v>4756.8999999999996</v>
      </c>
      <c r="C30" s="235">
        <v>432.39</v>
      </c>
      <c r="D30" s="212">
        <v>456.63</v>
      </c>
      <c r="E30" s="212">
        <v>2242.4299999999998</v>
      </c>
      <c r="F30" s="210">
        <v>-1.19</v>
      </c>
      <c r="G30" s="210">
        <v>29.79</v>
      </c>
      <c r="H30" s="210">
        <v>-12.23</v>
      </c>
      <c r="I30" s="210">
        <v>13.63</v>
      </c>
      <c r="J30" s="211">
        <v>1.58</v>
      </c>
      <c r="K30" s="211">
        <v>1.69</v>
      </c>
      <c r="L30" s="211">
        <v>1.47</v>
      </c>
      <c r="M30" s="236">
        <v>1.62</v>
      </c>
    </row>
    <row r="31" spans="1:13" s="183" customFormat="1" ht="23.25" customHeight="1" x14ac:dyDescent="0.3">
      <c r="A31" s="234" t="s">
        <v>160</v>
      </c>
      <c r="B31" s="235">
        <v>14354.19</v>
      </c>
      <c r="C31" s="235">
        <v>1015.23</v>
      </c>
      <c r="D31" s="212">
        <v>1248.8499999999999</v>
      </c>
      <c r="E31" s="212">
        <v>5475.6</v>
      </c>
      <c r="F31" s="210">
        <v>2.14</v>
      </c>
      <c r="G31" s="210">
        <v>-4.04</v>
      </c>
      <c r="H31" s="210">
        <v>8.42</v>
      </c>
      <c r="I31" s="210">
        <v>-8.7899999999999991</v>
      </c>
      <c r="J31" s="211">
        <v>4.78</v>
      </c>
      <c r="K31" s="211">
        <v>3.96</v>
      </c>
      <c r="L31" s="211">
        <v>4.0199999999999996</v>
      </c>
      <c r="M31" s="236">
        <v>3.96</v>
      </c>
    </row>
    <row r="32" spans="1:13" s="183" customFormat="1" ht="23.25" customHeight="1" x14ac:dyDescent="0.3">
      <c r="A32" s="234" t="s">
        <v>161</v>
      </c>
      <c r="B32" s="235">
        <v>11842.92</v>
      </c>
      <c r="C32" s="235">
        <v>738.84</v>
      </c>
      <c r="D32" s="212">
        <v>1170.21</v>
      </c>
      <c r="E32" s="212">
        <v>5126.88</v>
      </c>
      <c r="F32" s="210">
        <v>3.76</v>
      </c>
      <c r="G32" s="210">
        <v>-15.69</v>
      </c>
      <c r="H32" s="210">
        <v>22.79</v>
      </c>
      <c r="I32" s="210">
        <v>8.1199999999999992</v>
      </c>
      <c r="J32" s="211">
        <v>3.94</v>
      </c>
      <c r="K32" s="211">
        <v>2.88</v>
      </c>
      <c r="L32" s="211">
        <v>3.77</v>
      </c>
      <c r="M32" s="236">
        <v>3.71</v>
      </c>
    </row>
    <row r="33" spans="1:13" s="183" customFormat="1" ht="23.25" customHeight="1" x14ac:dyDescent="0.3">
      <c r="A33" s="234" t="s">
        <v>162</v>
      </c>
      <c r="B33" s="235">
        <v>3641.14</v>
      </c>
      <c r="C33" s="235">
        <v>266.12</v>
      </c>
      <c r="D33" s="212">
        <v>393.02</v>
      </c>
      <c r="E33" s="212">
        <v>1735.61</v>
      </c>
      <c r="F33" s="210">
        <v>9.84</v>
      </c>
      <c r="G33" s="210">
        <v>12.26</v>
      </c>
      <c r="H33" s="210">
        <v>33.11</v>
      </c>
      <c r="I33" s="210">
        <v>20.28</v>
      </c>
      <c r="J33" s="211">
        <v>1.21</v>
      </c>
      <c r="K33" s="211">
        <v>1.04</v>
      </c>
      <c r="L33" s="211">
        <v>1.27</v>
      </c>
      <c r="M33" s="236">
        <v>1.26</v>
      </c>
    </row>
    <row r="34" spans="1:13" s="183" customFormat="1" ht="23.25" customHeight="1" x14ac:dyDescent="0.3">
      <c r="A34" s="234" t="s">
        <v>163</v>
      </c>
      <c r="B34" s="235">
        <v>2850.47</v>
      </c>
      <c r="C34" s="235">
        <v>140.32</v>
      </c>
      <c r="D34" s="212">
        <v>250.14</v>
      </c>
      <c r="E34" s="212">
        <v>1039.0899999999999</v>
      </c>
      <c r="F34" s="210">
        <v>4.33</v>
      </c>
      <c r="G34" s="210">
        <v>-34.4</v>
      </c>
      <c r="H34" s="210">
        <v>3.9</v>
      </c>
      <c r="I34" s="210">
        <v>-10.94</v>
      </c>
      <c r="J34" s="211">
        <v>0.95</v>
      </c>
      <c r="K34" s="211">
        <v>0.55000000000000004</v>
      </c>
      <c r="L34" s="211">
        <v>0.81</v>
      </c>
      <c r="M34" s="236">
        <v>0.75</v>
      </c>
    </row>
    <row r="35" spans="1:13" s="183" customFormat="1" ht="23.25" customHeight="1" x14ac:dyDescent="0.3">
      <c r="A35" s="234" t="s">
        <v>164</v>
      </c>
      <c r="B35" s="235">
        <v>7028.65</v>
      </c>
      <c r="C35" s="235">
        <v>523.29</v>
      </c>
      <c r="D35" s="212">
        <v>602.03</v>
      </c>
      <c r="E35" s="212">
        <v>2760.73</v>
      </c>
      <c r="F35" s="210">
        <v>0.51</v>
      </c>
      <c r="G35" s="210">
        <v>-9.51</v>
      </c>
      <c r="H35" s="210">
        <v>21.37</v>
      </c>
      <c r="I35" s="210">
        <v>6.42</v>
      </c>
      <c r="J35" s="211">
        <v>2.34</v>
      </c>
      <c r="K35" s="211">
        <v>2.04</v>
      </c>
      <c r="L35" s="211">
        <v>1.94</v>
      </c>
      <c r="M35" s="236">
        <v>2</v>
      </c>
    </row>
    <row r="36" spans="1:13" s="183" customFormat="1" ht="23.25" customHeight="1" x14ac:dyDescent="0.3">
      <c r="A36" s="234" t="s">
        <v>165</v>
      </c>
      <c r="B36" s="235">
        <v>3065.85</v>
      </c>
      <c r="C36" s="235">
        <v>236.79</v>
      </c>
      <c r="D36" s="212">
        <v>286.66000000000003</v>
      </c>
      <c r="E36" s="212">
        <v>1254.4000000000001</v>
      </c>
      <c r="F36" s="210">
        <v>-13.12</v>
      </c>
      <c r="G36" s="210">
        <v>-11.2</v>
      </c>
      <c r="H36" s="210">
        <v>13.61</v>
      </c>
      <c r="I36" s="210">
        <v>9.42</v>
      </c>
      <c r="J36" s="211">
        <v>1.02</v>
      </c>
      <c r="K36" s="211">
        <v>0.92</v>
      </c>
      <c r="L36" s="211">
        <v>0.92</v>
      </c>
      <c r="M36" s="236">
        <v>0.91</v>
      </c>
    </row>
    <row r="37" spans="1:13" s="183" customFormat="1" ht="23.25" customHeight="1" x14ac:dyDescent="0.3">
      <c r="A37" s="234" t="s">
        <v>166</v>
      </c>
      <c r="B37" s="235">
        <v>669.67</v>
      </c>
      <c r="C37" s="235">
        <v>66.39</v>
      </c>
      <c r="D37" s="212">
        <v>71.63</v>
      </c>
      <c r="E37" s="212">
        <v>305.33999999999997</v>
      </c>
      <c r="F37" s="210">
        <v>0.26</v>
      </c>
      <c r="G37" s="210">
        <v>48.69</v>
      </c>
      <c r="H37" s="210">
        <v>36.44</v>
      </c>
      <c r="I37" s="210">
        <v>20.39</v>
      </c>
      <c r="J37" s="211">
        <v>0.22</v>
      </c>
      <c r="K37" s="211">
        <v>0.26</v>
      </c>
      <c r="L37" s="211">
        <v>0.23</v>
      </c>
      <c r="M37" s="236">
        <v>0.22</v>
      </c>
    </row>
    <row r="38" spans="1:13" s="183" customFormat="1" ht="23.25" customHeight="1" x14ac:dyDescent="0.3">
      <c r="A38" s="234" t="s">
        <v>167</v>
      </c>
      <c r="B38" s="235">
        <v>11340.89</v>
      </c>
      <c r="C38" s="235">
        <v>895.82</v>
      </c>
      <c r="D38" s="212">
        <v>1059.17</v>
      </c>
      <c r="E38" s="212">
        <v>4825.6000000000004</v>
      </c>
      <c r="F38" s="210">
        <v>15.17</v>
      </c>
      <c r="G38" s="210">
        <v>-3.41</v>
      </c>
      <c r="H38" s="210">
        <v>15.87</v>
      </c>
      <c r="I38" s="210">
        <v>12.17</v>
      </c>
      <c r="J38" s="211">
        <v>3.77</v>
      </c>
      <c r="K38" s="211">
        <v>3.5</v>
      </c>
      <c r="L38" s="211">
        <v>3.41</v>
      </c>
      <c r="M38" s="236">
        <v>3.49</v>
      </c>
    </row>
    <row r="39" spans="1:13" s="183" customFormat="1" ht="23.25" customHeight="1" x14ac:dyDescent="0.3">
      <c r="A39" s="234" t="s">
        <v>168</v>
      </c>
      <c r="B39" s="235">
        <v>4420.62</v>
      </c>
      <c r="C39" s="235">
        <v>345.8</v>
      </c>
      <c r="D39" s="212">
        <v>426.56</v>
      </c>
      <c r="E39" s="212">
        <v>1905.1</v>
      </c>
      <c r="F39" s="210">
        <v>19.350000000000001</v>
      </c>
      <c r="G39" s="210">
        <v>4.49</v>
      </c>
      <c r="H39" s="210">
        <v>7.93</v>
      </c>
      <c r="I39" s="210">
        <v>16.690000000000001</v>
      </c>
      <c r="J39" s="211">
        <v>1.47</v>
      </c>
      <c r="K39" s="211">
        <v>1.35</v>
      </c>
      <c r="L39" s="211">
        <v>1.37</v>
      </c>
      <c r="M39" s="236">
        <v>1.38</v>
      </c>
    </row>
    <row r="40" spans="1:13" s="183" customFormat="1" ht="23.25" customHeight="1" x14ac:dyDescent="0.3">
      <c r="A40" s="234" t="s">
        <v>169</v>
      </c>
      <c r="B40" s="235">
        <v>1242.51</v>
      </c>
      <c r="C40" s="235">
        <v>102.31</v>
      </c>
      <c r="D40" s="212">
        <v>103.92</v>
      </c>
      <c r="E40" s="212">
        <v>620.05999999999995</v>
      </c>
      <c r="F40" s="210">
        <v>7.49</v>
      </c>
      <c r="G40" s="210">
        <v>8.07</v>
      </c>
      <c r="H40" s="210">
        <v>17.96</v>
      </c>
      <c r="I40" s="210">
        <v>22.16</v>
      </c>
      <c r="J40" s="211">
        <v>0.41</v>
      </c>
      <c r="K40" s="211">
        <v>0.4</v>
      </c>
      <c r="L40" s="211">
        <v>0.33</v>
      </c>
      <c r="M40" s="236">
        <v>0.45</v>
      </c>
    </row>
    <row r="41" spans="1:13" s="183" customFormat="1" ht="23.25" customHeight="1" x14ac:dyDescent="0.3">
      <c r="A41" s="234" t="s">
        <v>170</v>
      </c>
      <c r="B41" s="235">
        <v>885.46</v>
      </c>
      <c r="C41" s="235">
        <v>69.900000000000006</v>
      </c>
      <c r="D41" s="212">
        <v>66.47</v>
      </c>
      <c r="E41" s="212">
        <v>454.1</v>
      </c>
      <c r="F41" s="210">
        <v>7.87</v>
      </c>
      <c r="G41" s="210">
        <v>13.2</v>
      </c>
      <c r="H41" s="210">
        <v>22.46</v>
      </c>
      <c r="I41" s="210">
        <v>26.88</v>
      </c>
      <c r="J41" s="211">
        <v>0.28999999999999998</v>
      </c>
      <c r="K41" s="211">
        <v>0.27</v>
      </c>
      <c r="L41" s="211">
        <v>0.21</v>
      </c>
      <c r="M41" s="236">
        <v>0.33</v>
      </c>
    </row>
    <row r="42" spans="1:13" s="183" customFormat="1" ht="23.25" customHeight="1" x14ac:dyDescent="0.3">
      <c r="A42" s="234" t="s">
        <v>171</v>
      </c>
      <c r="B42" s="235">
        <v>2131.7199999999998</v>
      </c>
      <c r="C42" s="235">
        <v>201.99</v>
      </c>
      <c r="D42" s="212">
        <v>226.03</v>
      </c>
      <c r="E42" s="212">
        <v>1019.68</v>
      </c>
      <c r="F42" s="210">
        <v>11.97</v>
      </c>
      <c r="G42" s="210">
        <v>27.83</v>
      </c>
      <c r="H42" s="210">
        <v>40.18</v>
      </c>
      <c r="I42" s="210">
        <v>22.57</v>
      </c>
      <c r="J42" s="211">
        <v>0.71</v>
      </c>
      <c r="K42" s="211">
        <v>0.79</v>
      </c>
      <c r="L42" s="211">
        <v>0.73</v>
      </c>
      <c r="M42" s="236">
        <v>0.74</v>
      </c>
    </row>
    <row r="43" spans="1:13" s="183" customFormat="1" ht="23.25" customHeight="1" x14ac:dyDescent="0.3">
      <c r="A43" s="234" t="s">
        <v>172</v>
      </c>
      <c r="B43" s="235">
        <v>4195.66</v>
      </c>
      <c r="C43" s="235">
        <v>332.71</v>
      </c>
      <c r="D43" s="212">
        <v>381.73</v>
      </c>
      <c r="E43" s="212">
        <v>1733.82</v>
      </c>
      <c r="F43" s="210">
        <v>2.99</v>
      </c>
      <c r="G43" s="210">
        <v>16.22</v>
      </c>
      <c r="H43" s="210">
        <v>20.04</v>
      </c>
      <c r="I43" s="210">
        <v>11.4</v>
      </c>
      <c r="J43" s="211">
        <v>1.4</v>
      </c>
      <c r="K43" s="211">
        <v>1.3</v>
      </c>
      <c r="L43" s="211">
        <v>1.23</v>
      </c>
      <c r="M43" s="236">
        <v>1.25</v>
      </c>
    </row>
    <row r="44" spans="1:13" s="183" customFormat="1" ht="23.25" customHeight="1" x14ac:dyDescent="0.3">
      <c r="A44" s="230" t="s">
        <v>173</v>
      </c>
      <c r="B44" s="231">
        <v>4787.33</v>
      </c>
      <c r="C44" s="231">
        <v>358.5</v>
      </c>
      <c r="D44" s="232">
        <v>346.56</v>
      </c>
      <c r="E44" s="232">
        <v>3278.92</v>
      </c>
      <c r="F44" s="205">
        <v>-2.54</v>
      </c>
      <c r="G44" s="205">
        <v>125.5</v>
      </c>
      <c r="H44" s="205">
        <v>-14.98</v>
      </c>
      <c r="I44" s="205">
        <v>154.08000000000001</v>
      </c>
      <c r="J44" s="206">
        <v>1.59</v>
      </c>
      <c r="K44" s="206">
        <v>1.4</v>
      </c>
      <c r="L44" s="206">
        <v>1.1200000000000001</v>
      </c>
      <c r="M44" s="233">
        <v>2.37</v>
      </c>
    </row>
    <row r="45" spans="1:13" s="183" customFormat="1" ht="23.25" customHeight="1" x14ac:dyDescent="0.3">
      <c r="A45" s="237" t="s">
        <v>174</v>
      </c>
      <c r="B45" s="238">
        <v>3907.54</v>
      </c>
      <c r="C45" s="238">
        <v>286.77</v>
      </c>
      <c r="D45" s="239">
        <v>266.33</v>
      </c>
      <c r="E45" s="239">
        <v>2803.92</v>
      </c>
      <c r="F45" s="240">
        <v>-1.73</v>
      </c>
      <c r="G45" s="240">
        <v>181.01</v>
      </c>
      <c r="H45" s="240">
        <v>-24.18</v>
      </c>
      <c r="I45" s="240">
        <v>215.85</v>
      </c>
      <c r="J45" s="241">
        <v>1.3</v>
      </c>
      <c r="K45" s="241">
        <v>1.1200000000000001</v>
      </c>
      <c r="L45" s="241">
        <v>0.86</v>
      </c>
      <c r="M45" s="242">
        <v>2.0299999999999998</v>
      </c>
    </row>
    <row r="46" spans="1:13" s="183" customFormat="1" ht="23.25" customHeight="1" x14ac:dyDescent="0.3">
      <c r="A46" s="216" t="s">
        <v>175</v>
      </c>
      <c r="B46" s="217"/>
      <c r="C46" s="217"/>
      <c r="D46" s="217"/>
      <c r="E46" s="217"/>
      <c r="F46" s="217"/>
      <c r="G46" s="217"/>
      <c r="H46" s="217"/>
      <c r="I46" s="217"/>
      <c r="J46" s="217"/>
      <c r="K46" s="217"/>
      <c r="L46" s="217"/>
      <c r="M46" s="217"/>
    </row>
    <row r="47" spans="1:13" s="183" customFormat="1" ht="23.25" customHeight="1" x14ac:dyDescent="0.3">
      <c r="A47" s="216" t="s">
        <v>27</v>
      </c>
      <c r="B47" s="217"/>
      <c r="C47" s="217"/>
      <c r="D47" s="217"/>
      <c r="E47" s="217"/>
      <c r="F47" s="217"/>
      <c r="G47" s="217"/>
      <c r="H47" s="217"/>
      <c r="I47" s="217"/>
      <c r="J47" s="217"/>
      <c r="K47" s="217"/>
      <c r="L47" s="217"/>
      <c r="M47" s="217"/>
    </row>
  </sheetData>
  <mergeCells count="5">
    <mergeCell ref="A1:E1"/>
    <mergeCell ref="A2:A4"/>
    <mergeCell ref="B2:E2"/>
    <mergeCell ref="F2:I2"/>
    <mergeCell ref="J2:M2"/>
  </mergeCells>
  <conditionalFormatting sqref="F5:I45">
    <cfRule type="cellIs" dxfId="1" priority="1" operator="lessThan">
      <formula>0</formula>
    </cfRule>
  </conditionalFormatting>
  <pageMargins left="0.31496062992126" right="0.118110236220472" top="0.511811023622047" bottom="0.511811023622047" header="0.31496062992126" footer="0.31496062992126"/>
  <pageSetup paperSize="9" scale="59" orientation="portrait" r:id="rId1"/>
  <headerFooter scaleWithDoc="0">
    <oddHeader>&amp;R&amp;"TH Sarabun New,Regular"ตาราง 4 ตลาด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35474-8316-4D55-A246-8F6FFF1BAF57}">
  <sheetPr>
    <tabColor rgb="FFFF0000"/>
    <pageSetUpPr fitToPage="1"/>
  </sheetPr>
  <dimension ref="A2:R54"/>
  <sheetViews>
    <sheetView zoomScale="70" zoomScaleNormal="70" workbookViewId="0">
      <selection activeCell="I13" sqref="I13"/>
    </sheetView>
  </sheetViews>
  <sheetFormatPr defaultColWidth="9.33203125" defaultRowHeight="21" customHeight="1" x14ac:dyDescent="0.7"/>
  <cols>
    <col min="1" max="1" width="40.109375" style="296" customWidth="1"/>
    <col min="2" max="5" width="12" style="248" customWidth="1"/>
    <col min="6" max="13" width="8.44140625" style="248" customWidth="1"/>
    <col min="14" max="18" width="6.109375" style="248" customWidth="1"/>
    <col min="19" max="16384" width="9.33203125" style="248"/>
  </cols>
  <sheetData>
    <row r="2" spans="1:18" ht="21" customHeight="1" x14ac:dyDescent="0.7">
      <c r="A2" s="244" t="s">
        <v>176</v>
      </c>
      <c r="B2" s="245"/>
      <c r="C2" s="245"/>
      <c r="D2" s="245"/>
      <c r="E2" s="245"/>
      <c r="F2" s="246"/>
      <c r="G2" s="246"/>
      <c r="H2" s="246"/>
      <c r="I2" s="246"/>
      <c r="J2" s="246"/>
      <c r="K2" s="246"/>
      <c r="L2" s="246"/>
      <c r="M2" s="247"/>
    </row>
    <row r="3" spans="1:18" ht="21" customHeight="1" x14ac:dyDescent="0.7">
      <c r="A3" s="249"/>
      <c r="B3" s="250" t="s">
        <v>177</v>
      </c>
      <c r="C3" s="250"/>
      <c r="D3" s="250"/>
      <c r="E3" s="250"/>
      <c r="F3" s="250" t="s">
        <v>69</v>
      </c>
      <c r="G3" s="250"/>
      <c r="H3" s="250"/>
      <c r="I3" s="251"/>
      <c r="J3" s="252" t="s">
        <v>70</v>
      </c>
      <c r="K3" s="253"/>
      <c r="L3" s="253"/>
      <c r="M3" s="254"/>
    </row>
    <row r="4" spans="1:18" ht="21" customHeight="1" x14ac:dyDescent="0.7">
      <c r="A4" s="255" t="s">
        <v>178</v>
      </c>
      <c r="B4" s="256" t="s">
        <v>179</v>
      </c>
      <c r="C4" s="256" t="s">
        <v>180</v>
      </c>
      <c r="D4" s="256" t="s">
        <v>180</v>
      </c>
      <c r="E4" s="256" t="s">
        <v>180</v>
      </c>
      <c r="F4" s="256" t="s">
        <v>179</v>
      </c>
      <c r="G4" s="256" t="s">
        <v>180</v>
      </c>
      <c r="H4" s="256" t="s">
        <v>180</v>
      </c>
      <c r="I4" s="256" t="s">
        <v>180</v>
      </c>
      <c r="J4" s="256" t="s">
        <v>179</v>
      </c>
      <c r="K4" s="257" t="s">
        <v>180</v>
      </c>
      <c r="L4" s="258" t="s">
        <v>180</v>
      </c>
      <c r="M4" s="258" t="s">
        <v>180</v>
      </c>
    </row>
    <row r="5" spans="1:18" ht="21" customHeight="1" x14ac:dyDescent="0.7">
      <c r="A5" s="259"/>
      <c r="B5" s="260" t="s">
        <v>23</v>
      </c>
      <c r="C5" s="260" t="s">
        <v>8</v>
      </c>
      <c r="D5" s="260" t="s">
        <v>9</v>
      </c>
      <c r="E5" s="260" t="s">
        <v>10</v>
      </c>
      <c r="F5" s="260" t="s">
        <v>23</v>
      </c>
      <c r="G5" s="260" t="s">
        <v>8</v>
      </c>
      <c r="H5" s="260" t="s">
        <v>9</v>
      </c>
      <c r="I5" s="260" t="s">
        <v>10</v>
      </c>
      <c r="J5" s="260" t="s">
        <v>23</v>
      </c>
      <c r="K5" s="261" t="s">
        <v>8</v>
      </c>
      <c r="L5" s="262" t="s">
        <v>9</v>
      </c>
      <c r="M5" s="262" t="s">
        <v>10</v>
      </c>
    </row>
    <row r="6" spans="1:18" ht="21" customHeight="1" x14ac:dyDescent="0.7">
      <c r="A6" s="263" t="s">
        <v>181</v>
      </c>
      <c r="B6" s="264">
        <v>306809.81</v>
      </c>
      <c r="C6" s="264">
        <v>28946.416223550201</v>
      </c>
      <c r="D6" s="264">
        <v>29928.143667858501</v>
      </c>
      <c r="E6" s="264">
        <v>139325.9</v>
      </c>
      <c r="F6" s="265">
        <v>6.34</v>
      </c>
      <c r="G6" s="265">
        <v>16.087853588787134</v>
      </c>
      <c r="H6" s="265">
        <v>17.951969545637564</v>
      </c>
      <c r="I6" s="265">
        <v>11.29</v>
      </c>
      <c r="J6" s="266">
        <v>100</v>
      </c>
      <c r="K6" s="267">
        <v>100</v>
      </c>
      <c r="L6" s="268">
        <v>100.00000000000001</v>
      </c>
      <c r="M6" s="268">
        <v>100</v>
      </c>
      <c r="N6" s="269"/>
      <c r="O6" s="269"/>
      <c r="P6" s="269"/>
      <c r="Q6" s="269"/>
      <c r="R6" s="269"/>
    </row>
    <row r="7" spans="1:18" ht="21" customHeight="1" x14ac:dyDescent="0.7">
      <c r="A7" s="270" t="s">
        <v>182</v>
      </c>
      <c r="B7" s="271">
        <v>50257.41</v>
      </c>
      <c r="C7" s="271">
        <v>3920.2515819789</v>
      </c>
      <c r="D7" s="271">
        <v>3812.2452190903</v>
      </c>
      <c r="E7" s="271">
        <v>19971.61</v>
      </c>
      <c r="F7" s="272">
        <v>-4.1100000000000003</v>
      </c>
      <c r="G7" s="265">
        <v>1.687596376910685</v>
      </c>
      <c r="H7" s="272">
        <v>-11.797596257668616</v>
      </c>
      <c r="I7" s="272">
        <v>-2.89</v>
      </c>
      <c r="J7" s="273">
        <v>16.38</v>
      </c>
      <c r="K7" s="274">
        <v>13.543132772303139</v>
      </c>
      <c r="L7" s="275">
        <v>12.737994248485522</v>
      </c>
      <c r="M7" s="276">
        <v>14.33</v>
      </c>
      <c r="N7" s="269"/>
      <c r="O7" s="269"/>
      <c r="P7" s="269"/>
      <c r="Q7" s="269"/>
      <c r="R7" s="269"/>
    </row>
    <row r="8" spans="1:18" ht="21" customHeight="1" x14ac:dyDescent="0.7">
      <c r="A8" s="277" t="s">
        <v>183</v>
      </c>
      <c r="B8" s="278">
        <v>32603.85</v>
      </c>
      <c r="C8" s="278">
        <v>2608.4574372389002</v>
      </c>
      <c r="D8" s="278">
        <v>2384.4871629068998</v>
      </c>
      <c r="E8" s="278">
        <v>13174.56</v>
      </c>
      <c r="F8" s="279">
        <v>1.32</v>
      </c>
      <c r="G8" s="280">
        <v>-3.2368924049896002</v>
      </c>
      <c r="H8" s="279">
        <v>-13.680285329032179</v>
      </c>
      <c r="I8" s="281">
        <v>-2.1800000000000002</v>
      </c>
      <c r="J8" s="282">
        <v>10.63</v>
      </c>
      <c r="K8" s="274">
        <v>9.0113312027784414</v>
      </c>
      <c r="L8" s="275">
        <v>7.967374085642783</v>
      </c>
      <c r="M8" s="276">
        <v>9.4600000000000009</v>
      </c>
      <c r="N8" s="269"/>
      <c r="O8" s="269"/>
      <c r="P8" s="269"/>
      <c r="Q8" s="269"/>
      <c r="R8" s="269"/>
    </row>
    <row r="9" spans="1:18" ht="21" customHeight="1" x14ac:dyDescent="0.7">
      <c r="A9" s="277" t="s">
        <v>184</v>
      </c>
      <c r="B9" s="278">
        <v>3787.9</v>
      </c>
      <c r="C9" s="278">
        <v>208.11574092539999</v>
      </c>
      <c r="D9" s="278">
        <v>347.79408308069998</v>
      </c>
      <c r="E9" s="278">
        <v>1382.5</v>
      </c>
      <c r="F9" s="279">
        <v>-12.93</v>
      </c>
      <c r="G9" s="280">
        <v>2.4704638959430767</v>
      </c>
      <c r="H9" s="279">
        <v>-5.8473881018349445</v>
      </c>
      <c r="I9" s="279">
        <v>-10.31</v>
      </c>
      <c r="J9" s="282">
        <v>1.23</v>
      </c>
      <c r="K9" s="274">
        <v>0.71896893666609185</v>
      </c>
      <c r="L9" s="275">
        <v>1.1620970780563828</v>
      </c>
      <c r="M9" s="276">
        <v>0.99</v>
      </c>
      <c r="N9" s="269"/>
      <c r="O9" s="269"/>
      <c r="P9" s="269"/>
      <c r="Q9" s="269"/>
      <c r="R9" s="269"/>
    </row>
    <row r="10" spans="1:18" s="284" customFormat="1" ht="24.6" x14ac:dyDescent="0.45">
      <c r="A10" s="277" t="s">
        <v>185</v>
      </c>
      <c r="B10" s="278">
        <v>9511.09</v>
      </c>
      <c r="C10" s="278">
        <v>760.82531419839995</v>
      </c>
      <c r="D10" s="278">
        <v>682.27533250409999</v>
      </c>
      <c r="E10" s="278">
        <v>3725.19</v>
      </c>
      <c r="F10" s="279">
        <v>-17.440000000000001</v>
      </c>
      <c r="G10" s="280">
        <v>28.080397377742631</v>
      </c>
      <c r="H10" s="279">
        <v>-13.81904103126435</v>
      </c>
      <c r="I10" s="279">
        <v>-3.5</v>
      </c>
      <c r="J10" s="282">
        <v>3.1</v>
      </c>
      <c r="K10" s="274">
        <v>2.6283920894477029</v>
      </c>
      <c r="L10" s="275">
        <v>2.2797114985679294</v>
      </c>
      <c r="M10" s="276">
        <v>2.67</v>
      </c>
      <c r="N10" s="283"/>
      <c r="O10" s="283"/>
      <c r="P10" s="283"/>
      <c r="Q10" s="283"/>
      <c r="R10" s="283"/>
    </row>
    <row r="11" spans="1:18" s="284" customFormat="1" ht="24.6" x14ac:dyDescent="0.45">
      <c r="A11" s="270" t="s">
        <v>186</v>
      </c>
      <c r="B11" s="271">
        <v>77554.649999999994</v>
      </c>
      <c r="C11" s="271">
        <v>7831.0875956947002</v>
      </c>
      <c r="D11" s="271">
        <v>8438.3191823436991</v>
      </c>
      <c r="E11" s="271">
        <v>36855.279999999999</v>
      </c>
      <c r="F11" s="272">
        <v>11.69</v>
      </c>
      <c r="G11" s="265">
        <v>27.508338945865255</v>
      </c>
      <c r="H11" s="272">
        <v>41.118409430156447</v>
      </c>
      <c r="I11" s="272">
        <v>17.5</v>
      </c>
      <c r="J11" s="273">
        <v>25.28</v>
      </c>
      <c r="K11" s="267">
        <v>27.053737966095753</v>
      </c>
      <c r="L11" s="285">
        <v>28.195264216825048</v>
      </c>
      <c r="M11" s="268">
        <v>26.45</v>
      </c>
      <c r="N11" s="283"/>
      <c r="O11" s="283"/>
      <c r="P11" s="283"/>
      <c r="Q11" s="283"/>
      <c r="R11" s="283"/>
    </row>
    <row r="12" spans="1:18" s="284" customFormat="1" ht="24.6" x14ac:dyDescent="0.45">
      <c r="A12" s="277" t="s">
        <v>187</v>
      </c>
      <c r="B12" s="278">
        <v>4840.24</v>
      </c>
      <c r="C12" s="278">
        <v>460.98163801229998</v>
      </c>
      <c r="D12" s="278">
        <v>491.78167573180002</v>
      </c>
      <c r="E12" s="278">
        <v>2241.06</v>
      </c>
      <c r="F12" s="279">
        <v>7</v>
      </c>
      <c r="G12" s="280">
        <v>20.648393751821015</v>
      </c>
      <c r="H12" s="279">
        <v>25.160512220010734</v>
      </c>
      <c r="I12" s="279">
        <v>18.62</v>
      </c>
      <c r="J12" s="282">
        <v>1.58</v>
      </c>
      <c r="K12" s="274">
        <v>1.5925344072032479</v>
      </c>
      <c r="L12" s="275">
        <v>1.6432080826314386</v>
      </c>
      <c r="M12" s="276">
        <v>1.61</v>
      </c>
      <c r="N12" s="283"/>
      <c r="O12" s="283"/>
      <c r="P12" s="283"/>
      <c r="Q12" s="283"/>
      <c r="R12" s="283"/>
    </row>
    <row r="13" spans="1:18" s="284" customFormat="1" ht="24.6" x14ac:dyDescent="0.45">
      <c r="A13" s="277" t="s">
        <v>188</v>
      </c>
      <c r="B13" s="278">
        <v>21985.93</v>
      </c>
      <c r="C13" s="278">
        <v>2043.9938170111</v>
      </c>
      <c r="D13" s="278">
        <v>2180.8044264984001</v>
      </c>
      <c r="E13" s="278">
        <v>10045.16</v>
      </c>
      <c r="F13" s="279">
        <v>3.53</v>
      </c>
      <c r="G13" s="280">
        <v>15.148667418569596</v>
      </c>
      <c r="H13" s="279">
        <v>24.104563086382324</v>
      </c>
      <c r="I13" s="279">
        <v>17.489999999999998</v>
      </c>
      <c r="J13" s="282">
        <v>7.17</v>
      </c>
      <c r="K13" s="274">
        <v>7.0613018248115607</v>
      </c>
      <c r="L13" s="275">
        <v>7.2868015159940818</v>
      </c>
      <c r="M13" s="276">
        <v>7.21</v>
      </c>
      <c r="N13" s="283"/>
      <c r="O13" s="283"/>
      <c r="P13" s="283"/>
      <c r="Q13" s="283"/>
      <c r="R13" s="283"/>
    </row>
    <row r="14" spans="1:18" s="284" customFormat="1" ht="24.6" x14ac:dyDescent="0.45">
      <c r="A14" s="277" t="s">
        <v>189</v>
      </c>
      <c r="B14" s="278">
        <v>21715.74</v>
      </c>
      <c r="C14" s="286">
        <v>2604.0769757099001</v>
      </c>
      <c r="D14" s="278">
        <v>2550.1658015143998</v>
      </c>
      <c r="E14" s="278">
        <v>11528.11</v>
      </c>
      <c r="F14" s="279">
        <v>0.69</v>
      </c>
      <c r="G14" s="280">
        <v>55.8311161642484</v>
      </c>
      <c r="H14" s="279">
        <v>51.128304908849351</v>
      </c>
      <c r="I14" s="279">
        <v>39.81</v>
      </c>
      <c r="J14" s="282">
        <v>7.08</v>
      </c>
      <c r="K14" s="274">
        <v>8.9961982015282338</v>
      </c>
      <c r="L14" s="275">
        <v>8.5209621746542368</v>
      </c>
      <c r="M14" s="276">
        <v>8.27</v>
      </c>
      <c r="N14" s="283"/>
      <c r="O14" s="283"/>
      <c r="P14" s="283"/>
      <c r="Q14" s="283"/>
      <c r="R14" s="283"/>
    </row>
    <row r="15" spans="1:18" ht="21" customHeight="1" x14ac:dyDescent="0.7">
      <c r="A15" s="277" t="s">
        <v>190</v>
      </c>
      <c r="B15" s="278">
        <v>14955.65</v>
      </c>
      <c r="C15" s="286">
        <v>1502.2169701363</v>
      </c>
      <c r="D15" s="278">
        <v>2266.7253365725001</v>
      </c>
      <c r="E15" s="278">
        <v>7345.4</v>
      </c>
      <c r="F15" s="279">
        <v>49.91</v>
      </c>
      <c r="G15" s="280">
        <v>40.545658260549494</v>
      </c>
      <c r="H15" s="279">
        <v>157.90765050794195</v>
      </c>
      <c r="I15" s="279">
        <v>9.65</v>
      </c>
      <c r="J15" s="282">
        <v>4.87</v>
      </c>
      <c r="K15" s="274">
        <v>5.1896475146865599</v>
      </c>
      <c r="L15" s="275">
        <v>7.5738921923408915</v>
      </c>
      <c r="M15" s="276">
        <v>5.27</v>
      </c>
      <c r="N15" s="269"/>
      <c r="O15" s="269"/>
      <c r="P15" s="269"/>
      <c r="Q15" s="269"/>
      <c r="R15" s="269"/>
    </row>
    <row r="16" spans="1:18" s="284" customFormat="1" ht="24.6" x14ac:dyDescent="0.45">
      <c r="A16" s="277" t="s">
        <v>191</v>
      </c>
      <c r="B16" s="278">
        <v>5684.68</v>
      </c>
      <c r="C16" s="286">
        <v>570.42738507599995</v>
      </c>
      <c r="D16" s="271">
        <v>532.82762703269998</v>
      </c>
      <c r="E16" s="278">
        <v>2702.56</v>
      </c>
      <c r="F16" s="279">
        <v>1.88</v>
      </c>
      <c r="G16" s="280">
        <v>32.182647353492072</v>
      </c>
      <c r="H16" s="279">
        <v>24.690317827432047</v>
      </c>
      <c r="I16" s="279">
        <v>24.12</v>
      </c>
      <c r="J16" s="282">
        <v>1.85</v>
      </c>
      <c r="K16" s="274">
        <v>1.9706321524248382</v>
      </c>
      <c r="L16" s="275">
        <v>1.7803564195160331</v>
      </c>
      <c r="M16" s="276">
        <v>1.94</v>
      </c>
      <c r="N16" s="283"/>
      <c r="O16" s="283"/>
      <c r="P16" s="283"/>
      <c r="Q16" s="283"/>
      <c r="R16" s="283"/>
    </row>
    <row r="17" spans="1:18" s="284" customFormat="1" ht="24.6" x14ac:dyDescent="0.45">
      <c r="A17" s="270" t="s">
        <v>192</v>
      </c>
      <c r="B17" s="271">
        <v>127581.84</v>
      </c>
      <c r="C17" s="264">
        <v>12696.823627976601</v>
      </c>
      <c r="D17" s="271">
        <v>13090.2172256948</v>
      </c>
      <c r="E17" s="271">
        <v>58567.08</v>
      </c>
      <c r="F17" s="272">
        <v>12.28</v>
      </c>
      <c r="G17" s="265">
        <v>17.410289629114377</v>
      </c>
      <c r="H17" s="272">
        <v>19.339618785002255</v>
      </c>
      <c r="I17" s="272">
        <v>12.73</v>
      </c>
      <c r="J17" s="273">
        <v>41.58</v>
      </c>
      <c r="K17" s="267">
        <v>43.863197191390931</v>
      </c>
      <c r="L17" s="285">
        <v>43.738821127596744</v>
      </c>
      <c r="M17" s="268">
        <v>42.04</v>
      </c>
      <c r="N17" s="283"/>
      <c r="O17" s="283"/>
      <c r="P17" s="283"/>
      <c r="Q17" s="283"/>
      <c r="R17" s="283"/>
    </row>
    <row r="18" spans="1:18" s="284" customFormat="1" ht="24.6" x14ac:dyDescent="0.45">
      <c r="A18" s="277" t="s">
        <v>193</v>
      </c>
      <c r="B18" s="278">
        <v>2965.64</v>
      </c>
      <c r="C18" s="286">
        <v>261.66796878449998</v>
      </c>
      <c r="D18" s="278">
        <v>284.18222927210002</v>
      </c>
      <c r="E18" s="278">
        <v>1399.59</v>
      </c>
      <c r="F18" s="279">
        <v>-3.91</v>
      </c>
      <c r="G18" s="280">
        <v>32.464243533671102</v>
      </c>
      <c r="H18" s="279">
        <v>45.859371363347002</v>
      </c>
      <c r="I18" s="279">
        <v>22.14</v>
      </c>
      <c r="J18" s="282">
        <v>0.97</v>
      </c>
      <c r="K18" s="274">
        <v>0.9039736275595055</v>
      </c>
      <c r="L18" s="275">
        <v>0.94954846657361891</v>
      </c>
      <c r="M18" s="276">
        <v>1</v>
      </c>
      <c r="N18" s="283"/>
      <c r="O18" s="283"/>
      <c r="P18" s="283"/>
      <c r="Q18" s="283"/>
      <c r="R18" s="283"/>
    </row>
    <row r="19" spans="1:18" s="284" customFormat="1" ht="24.6" x14ac:dyDescent="0.45">
      <c r="A19" s="277" t="s">
        <v>194</v>
      </c>
      <c r="B19" s="278">
        <v>9388.5</v>
      </c>
      <c r="C19" s="286">
        <v>762.87120068410002</v>
      </c>
      <c r="D19" s="278">
        <v>761.72882045819995</v>
      </c>
      <c r="E19" s="278">
        <v>3964.36</v>
      </c>
      <c r="F19" s="279">
        <v>-3.88</v>
      </c>
      <c r="G19" s="280">
        <v>-0.60733380455676012</v>
      </c>
      <c r="H19" s="279">
        <v>-12.622819833104568</v>
      </c>
      <c r="I19" s="279">
        <v>4.28</v>
      </c>
      <c r="J19" s="282">
        <v>3.06</v>
      </c>
      <c r="K19" s="274">
        <v>2.6354599297976096</v>
      </c>
      <c r="L19" s="275">
        <v>2.5451923410681259</v>
      </c>
      <c r="M19" s="276">
        <v>2.85</v>
      </c>
      <c r="N19" s="283"/>
      <c r="O19" s="283"/>
      <c r="P19" s="283"/>
      <c r="Q19" s="283"/>
      <c r="R19" s="283"/>
    </row>
    <row r="20" spans="1:18" ht="21" customHeight="1" x14ac:dyDescent="0.7">
      <c r="A20" s="277" t="s">
        <v>195</v>
      </c>
      <c r="B20" s="278">
        <v>17733.38</v>
      </c>
      <c r="C20" s="286">
        <v>1403.2218056931999</v>
      </c>
      <c r="D20" s="278">
        <v>1519.0844686575999</v>
      </c>
      <c r="E20" s="278">
        <v>7158.38</v>
      </c>
      <c r="F20" s="279">
        <v>-0.47</v>
      </c>
      <c r="G20" s="280">
        <v>-8.6628809782824483</v>
      </c>
      <c r="H20" s="279">
        <v>0.23829144019843301</v>
      </c>
      <c r="I20" s="279">
        <v>-5.01</v>
      </c>
      <c r="J20" s="282">
        <v>5.78</v>
      </c>
      <c r="K20" s="274">
        <v>4.8476529697364326</v>
      </c>
      <c r="L20" s="275">
        <v>5.0757724418739318</v>
      </c>
      <c r="M20" s="276">
        <v>5.14</v>
      </c>
      <c r="N20" s="269"/>
      <c r="O20" s="269"/>
      <c r="P20" s="269"/>
      <c r="Q20" s="269"/>
      <c r="R20" s="269"/>
    </row>
    <row r="21" spans="1:18" s="284" customFormat="1" ht="24.6" x14ac:dyDescent="0.45">
      <c r="A21" s="277" t="s">
        <v>196</v>
      </c>
      <c r="B21" s="278">
        <v>5186.41</v>
      </c>
      <c r="C21" s="286">
        <v>466.3607588383</v>
      </c>
      <c r="D21" s="278">
        <v>501.98341038400002</v>
      </c>
      <c r="E21" s="278">
        <v>2320.5300000000002</v>
      </c>
      <c r="F21" s="279">
        <v>7.82</v>
      </c>
      <c r="G21" s="280">
        <v>10.829190065863552</v>
      </c>
      <c r="H21" s="279">
        <v>17.20960349498317</v>
      </c>
      <c r="I21" s="279">
        <v>12.65</v>
      </c>
      <c r="J21" s="282">
        <v>1.69</v>
      </c>
      <c r="K21" s="274">
        <v>1.6111174358740776</v>
      </c>
      <c r="L21" s="275">
        <v>1.6772955113922015</v>
      </c>
      <c r="M21" s="276">
        <v>1.67</v>
      </c>
      <c r="N21" s="283"/>
      <c r="O21" s="283"/>
      <c r="P21" s="283"/>
      <c r="Q21" s="283"/>
      <c r="R21" s="283"/>
    </row>
    <row r="22" spans="1:18" s="284" customFormat="1" ht="24.6" x14ac:dyDescent="0.45">
      <c r="A22" s="277" t="s">
        <v>197</v>
      </c>
      <c r="B22" s="278">
        <v>19424.3</v>
      </c>
      <c r="C22" s="286">
        <v>2483.6767118397001</v>
      </c>
      <c r="D22" s="278">
        <v>3039.7253168562002</v>
      </c>
      <c r="E22" s="278">
        <v>10796.22</v>
      </c>
      <c r="F22" s="279">
        <v>62.9</v>
      </c>
      <c r="G22" s="280">
        <v>33.839035022535107</v>
      </c>
      <c r="H22" s="279">
        <v>142.0070360660429</v>
      </c>
      <c r="I22" s="279">
        <v>52.22</v>
      </c>
      <c r="J22" s="282">
        <v>6.33</v>
      </c>
      <c r="K22" s="274">
        <v>8.5802563352178716</v>
      </c>
      <c r="L22" s="275">
        <v>10.156745271577703</v>
      </c>
      <c r="M22" s="276">
        <v>7.75</v>
      </c>
      <c r="N22" s="283"/>
      <c r="O22" s="283"/>
      <c r="P22" s="283"/>
      <c r="Q22" s="283"/>
      <c r="R22" s="283"/>
    </row>
    <row r="23" spans="1:18" s="284" customFormat="1" ht="24.6" x14ac:dyDescent="0.45">
      <c r="A23" s="277" t="s">
        <v>198</v>
      </c>
      <c r="B23" s="278">
        <v>15372.28</v>
      </c>
      <c r="C23" s="286">
        <v>2194.9799961928002</v>
      </c>
      <c r="D23" s="278">
        <v>2716.0382011641</v>
      </c>
      <c r="E23" s="278">
        <v>9044.25</v>
      </c>
      <c r="F23" s="279">
        <v>94.12</v>
      </c>
      <c r="G23" s="280">
        <v>40.317974002621767</v>
      </c>
      <c r="H23" s="279">
        <v>180.90310989210965</v>
      </c>
      <c r="I23" s="279">
        <v>70.41</v>
      </c>
      <c r="J23" s="282">
        <v>5.01</v>
      </c>
      <c r="K23" s="274">
        <v>7.582907601553142</v>
      </c>
      <c r="L23" s="275">
        <v>9.0751976845159437</v>
      </c>
      <c r="M23" s="276">
        <v>6.49</v>
      </c>
      <c r="N23" s="283"/>
      <c r="O23" s="283"/>
      <c r="P23" s="283"/>
      <c r="Q23" s="283"/>
      <c r="R23" s="283"/>
    </row>
    <row r="24" spans="1:18" s="284" customFormat="1" ht="24.6" x14ac:dyDescent="0.45">
      <c r="A24" s="277" t="s">
        <v>199</v>
      </c>
      <c r="B24" s="278">
        <v>497.5</v>
      </c>
      <c r="C24" s="286">
        <v>34.296385948199998</v>
      </c>
      <c r="D24" s="278">
        <v>37.410282079700004</v>
      </c>
      <c r="E24" s="278">
        <v>192.12</v>
      </c>
      <c r="F24" s="279">
        <v>4.45</v>
      </c>
      <c r="G24" s="280">
        <v>-14.252134461120979</v>
      </c>
      <c r="H24" s="279">
        <v>-3.5768803363480504</v>
      </c>
      <c r="I24" s="279">
        <v>-3.27</v>
      </c>
      <c r="J24" s="282">
        <v>0.16</v>
      </c>
      <c r="K24" s="274">
        <v>0.1184823215534957</v>
      </c>
      <c r="L24" s="275">
        <v>0.12500034246987723</v>
      </c>
      <c r="M24" s="276">
        <v>0.14000000000000001</v>
      </c>
      <c r="N24" s="283"/>
      <c r="O24" s="283"/>
      <c r="P24" s="283"/>
      <c r="Q24" s="283"/>
      <c r="R24" s="283"/>
    </row>
    <row r="25" spans="1:18" s="284" customFormat="1" ht="24.6" x14ac:dyDescent="0.45">
      <c r="A25" s="277" t="s">
        <v>200</v>
      </c>
      <c r="B25" s="278">
        <v>12225.17</v>
      </c>
      <c r="C25" s="286">
        <v>1117.7222207868001</v>
      </c>
      <c r="D25" s="278">
        <v>1197.3102790012999</v>
      </c>
      <c r="E25" s="278">
        <v>5432.29</v>
      </c>
      <c r="F25" s="279">
        <v>-7.16</v>
      </c>
      <c r="G25" s="280">
        <v>6.0819559603027002</v>
      </c>
      <c r="H25" s="279">
        <v>20.049624116590099</v>
      </c>
      <c r="I25" s="279">
        <v>8.68</v>
      </c>
      <c r="J25" s="282">
        <v>3.98</v>
      </c>
      <c r="K25" s="274">
        <v>3.8613492328540646</v>
      </c>
      <c r="L25" s="275">
        <v>4.000616584473156</v>
      </c>
      <c r="M25" s="276">
        <v>3.9</v>
      </c>
      <c r="N25" s="283"/>
      <c r="O25" s="283"/>
      <c r="P25" s="283"/>
      <c r="Q25" s="283"/>
      <c r="R25" s="283"/>
    </row>
    <row r="26" spans="1:18" s="284" customFormat="1" ht="24.6" x14ac:dyDescent="0.45">
      <c r="A26" s="277" t="s">
        <v>201</v>
      </c>
      <c r="B26" s="278">
        <v>5169.68</v>
      </c>
      <c r="C26" s="286">
        <v>525.46827961949998</v>
      </c>
      <c r="D26" s="278">
        <v>510.8303389262</v>
      </c>
      <c r="E26" s="278">
        <v>2405.4899999999998</v>
      </c>
      <c r="F26" s="279">
        <v>8.51</v>
      </c>
      <c r="G26" s="280">
        <v>21.983213003011993</v>
      </c>
      <c r="H26" s="279">
        <v>16.107472122780955</v>
      </c>
      <c r="I26" s="279">
        <v>17.52</v>
      </c>
      <c r="J26" s="282">
        <v>1.68</v>
      </c>
      <c r="K26" s="274">
        <v>1.8153137699719453</v>
      </c>
      <c r="L26" s="275">
        <v>1.7068560769935395</v>
      </c>
      <c r="M26" s="276">
        <v>1.73</v>
      </c>
      <c r="N26" s="283"/>
      <c r="O26" s="283"/>
      <c r="P26" s="283"/>
      <c r="Q26" s="283"/>
      <c r="R26" s="283"/>
    </row>
    <row r="27" spans="1:18" s="284" customFormat="1" ht="24.6" x14ac:dyDescent="0.45">
      <c r="A27" s="277" t="s">
        <v>202</v>
      </c>
      <c r="B27" s="278">
        <v>5501.52</v>
      </c>
      <c r="C27" s="286">
        <v>473.74625047220002</v>
      </c>
      <c r="D27" s="278">
        <v>499.70155853210002</v>
      </c>
      <c r="E27" s="278">
        <v>2330.0700000000002</v>
      </c>
      <c r="F27" s="279">
        <v>23.54</v>
      </c>
      <c r="G27" s="280">
        <v>10.926242160121033</v>
      </c>
      <c r="H27" s="279">
        <v>9.5057791761176329</v>
      </c>
      <c r="I27" s="279">
        <v>14.21</v>
      </c>
      <c r="J27" s="282">
        <v>1.79</v>
      </c>
      <c r="K27" s="274">
        <v>1.6366317916992086</v>
      </c>
      <c r="L27" s="275">
        <v>1.6696710764214799</v>
      </c>
      <c r="M27" s="276">
        <v>1.67</v>
      </c>
      <c r="N27" s="283"/>
      <c r="O27" s="283"/>
      <c r="P27" s="283"/>
      <c r="Q27" s="283"/>
      <c r="R27" s="283"/>
    </row>
    <row r="28" spans="1:18" s="284" customFormat="1" ht="24.6" x14ac:dyDescent="0.45">
      <c r="A28" s="277" t="s">
        <v>203</v>
      </c>
      <c r="B28" s="278">
        <v>3332.62</v>
      </c>
      <c r="C28" s="286">
        <v>325.29360410430002</v>
      </c>
      <c r="D28" s="278">
        <v>418.17853970099998</v>
      </c>
      <c r="E28" s="278">
        <v>1518.09</v>
      </c>
      <c r="F28" s="279">
        <v>10.6</v>
      </c>
      <c r="G28" s="280">
        <v>-10.793175400490362</v>
      </c>
      <c r="H28" s="279">
        <v>29.394382110497762</v>
      </c>
      <c r="I28" s="279">
        <v>3.98</v>
      </c>
      <c r="J28" s="282">
        <v>1.0900000000000001</v>
      </c>
      <c r="K28" s="274">
        <v>1.123778507128796</v>
      </c>
      <c r="L28" s="275">
        <v>1.3972752347821198</v>
      </c>
      <c r="M28" s="276">
        <v>1.0900000000000001</v>
      </c>
      <c r="N28" s="283"/>
      <c r="O28" s="283"/>
      <c r="P28" s="283"/>
      <c r="Q28" s="283"/>
      <c r="R28" s="283"/>
    </row>
    <row r="29" spans="1:18" s="284" customFormat="1" ht="24.6" x14ac:dyDescent="0.45">
      <c r="A29" s="277" t="s">
        <v>204</v>
      </c>
      <c r="B29" s="278">
        <v>30658.41</v>
      </c>
      <c r="C29" s="286">
        <v>3439.8763346953001</v>
      </c>
      <c r="D29" s="278">
        <v>2945.3632455048</v>
      </c>
      <c r="E29" s="278">
        <v>14261.08</v>
      </c>
      <c r="F29" s="279">
        <v>20.329999999999998</v>
      </c>
      <c r="G29" s="280">
        <v>39.479538538256278</v>
      </c>
      <c r="H29" s="279">
        <v>-6.0760474066416785</v>
      </c>
      <c r="I29" s="279">
        <v>7.3</v>
      </c>
      <c r="J29" s="282">
        <v>9.99</v>
      </c>
      <c r="K29" s="274">
        <v>11.883600056495728</v>
      </c>
      <c r="L29" s="275">
        <v>9.8414498346183414</v>
      </c>
      <c r="M29" s="276">
        <v>10.24</v>
      </c>
      <c r="N29" s="283"/>
      <c r="O29" s="283"/>
      <c r="P29" s="283"/>
      <c r="Q29" s="283"/>
      <c r="R29" s="283"/>
    </row>
    <row r="30" spans="1:18" ht="21" customHeight="1" x14ac:dyDescent="0.7">
      <c r="A30" s="277" t="s">
        <v>205</v>
      </c>
      <c r="B30" s="278">
        <v>24428.22</v>
      </c>
      <c r="C30" s="286">
        <v>2802.8884753867001</v>
      </c>
      <c r="D30" s="278">
        <v>2251.2736949600999</v>
      </c>
      <c r="E30" s="278">
        <v>11225.04</v>
      </c>
      <c r="F30" s="279">
        <v>24.72</v>
      </c>
      <c r="G30" s="280">
        <v>40.434041107075913</v>
      </c>
      <c r="H30" s="279">
        <v>-12.868830451342568</v>
      </c>
      <c r="I30" s="279">
        <v>4.58</v>
      </c>
      <c r="J30" s="282">
        <v>7.96</v>
      </c>
      <c r="K30" s="274">
        <v>9.6830241565666721</v>
      </c>
      <c r="L30" s="275">
        <v>7.5222630576244791</v>
      </c>
      <c r="M30" s="276">
        <v>8.06</v>
      </c>
      <c r="N30" s="269"/>
      <c r="O30" s="269"/>
      <c r="P30" s="269"/>
      <c r="Q30" s="269"/>
      <c r="R30" s="269"/>
    </row>
    <row r="31" spans="1:18" s="284" customFormat="1" ht="24.6" x14ac:dyDescent="0.45">
      <c r="A31" s="277" t="s">
        <v>206</v>
      </c>
      <c r="B31" s="278">
        <v>619.92999999999995</v>
      </c>
      <c r="C31" s="286">
        <v>55.687939540999999</v>
      </c>
      <c r="D31" s="278">
        <v>59.688040666600003</v>
      </c>
      <c r="E31" s="278">
        <v>268.64999999999998</v>
      </c>
      <c r="F31" s="279">
        <v>8.6300000000000008</v>
      </c>
      <c r="G31" s="280">
        <v>6.9192551360873944</v>
      </c>
      <c r="H31" s="279">
        <v>2.8871103388984229</v>
      </c>
      <c r="I31" s="279">
        <v>8.2200000000000006</v>
      </c>
      <c r="J31" s="282">
        <v>0.2</v>
      </c>
      <c r="K31" s="274">
        <v>0.1923828466741021</v>
      </c>
      <c r="L31" s="275">
        <v>0.19943783125681233</v>
      </c>
      <c r="M31" s="276">
        <v>0.19</v>
      </c>
      <c r="N31" s="283"/>
      <c r="O31" s="283"/>
      <c r="P31" s="283"/>
      <c r="Q31" s="283"/>
      <c r="R31" s="283"/>
    </row>
    <row r="32" spans="1:18" s="284" customFormat="1" ht="24.6" x14ac:dyDescent="0.45">
      <c r="A32" s="270" t="s">
        <v>207</v>
      </c>
      <c r="B32" s="271">
        <v>35224.410000000003</v>
      </c>
      <c r="C32" s="264">
        <v>3088.1201247593999</v>
      </c>
      <c r="D32" s="271">
        <v>3076.583208133</v>
      </c>
      <c r="E32" s="271">
        <v>16049.46</v>
      </c>
      <c r="F32" s="272">
        <v>6.54</v>
      </c>
      <c r="G32" s="265">
        <v>11.858919625237471</v>
      </c>
      <c r="H32" s="272">
        <v>10.072618749281444</v>
      </c>
      <c r="I32" s="272">
        <v>11.96</v>
      </c>
      <c r="J32" s="273">
        <v>11.48</v>
      </c>
      <c r="K32" s="267">
        <v>10.668402267521358</v>
      </c>
      <c r="L32" s="285">
        <v>10.279899890473708</v>
      </c>
      <c r="M32" s="268">
        <v>11.52</v>
      </c>
      <c r="N32" s="283"/>
      <c r="O32" s="283"/>
      <c r="P32" s="283"/>
      <c r="Q32" s="283"/>
      <c r="R32" s="283"/>
    </row>
    <row r="33" spans="1:18" s="284" customFormat="1" ht="24.6" x14ac:dyDescent="0.45">
      <c r="A33" s="277" t="s">
        <v>208</v>
      </c>
      <c r="B33" s="278">
        <v>839.33</v>
      </c>
      <c r="C33" s="286">
        <v>85.771962821499997</v>
      </c>
      <c r="D33" s="278">
        <v>80.455652393600005</v>
      </c>
      <c r="E33" s="278">
        <v>470.97</v>
      </c>
      <c r="F33" s="279">
        <v>-1.01</v>
      </c>
      <c r="G33" s="280">
        <v>6.1685804280968766</v>
      </c>
      <c r="H33" s="279">
        <v>6.881656723924273</v>
      </c>
      <c r="I33" s="279">
        <v>19.899999999999999</v>
      </c>
      <c r="J33" s="282">
        <v>0.27</v>
      </c>
      <c r="K33" s="274">
        <v>0.29631289123700821</v>
      </c>
      <c r="L33" s="275">
        <v>0.268829411160592</v>
      </c>
      <c r="M33" s="276">
        <v>0.34</v>
      </c>
      <c r="N33" s="283"/>
      <c r="O33" s="283"/>
      <c r="P33" s="283"/>
      <c r="Q33" s="283"/>
      <c r="R33" s="283"/>
    </row>
    <row r="34" spans="1:18" s="284" customFormat="1" ht="24.6" x14ac:dyDescent="0.45">
      <c r="A34" s="277" t="s">
        <v>209</v>
      </c>
      <c r="B34" s="278">
        <v>3346.83</v>
      </c>
      <c r="C34" s="286">
        <v>282.14186078210003</v>
      </c>
      <c r="D34" s="278">
        <v>245.50285374809999</v>
      </c>
      <c r="E34" s="278">
        <v>1621.97</v>
      </c>
      <c r="F34" s="279">
        <v>13.6</v>
      </c>
      <c r="G34" s="280">
        <v>21.55705668249788</v>
      </c>
      <c r="H34" s="279">
        <v>7.3265110504396338</v>
      </c>
      <c r="I34" s="279">
        <v>12.21</v>
      </c>
      <c r="J34" s="282">
        <v>1.0900000000000001</v>
      </c>
      <c r="K34" s="274">
        <v>0.97470394470647903</v>
      </c>
      <c r="L34" s="275">
        <v>0.8203076558061273</v>
      </c>
      <c r="M34" s="276">
        <v>1.1599999999999999</v>
      </c>
      <c r="N34" s="283"/>
      <c r="O34" s="283"/>
      <c r="P34" s="283"/>
      <c r="Q34" s="283"/>
      <c r="R34" s="283"/>
    </row>
    <row r="35" spans="1:18" s="284" customFormat="1" ht="24.6" x14ac:dyDescent="0.45">
      <c r="A35" s="277" t="s">
        <v>210</v>
      </c>
      <c r="B35" s="278">
        <v>1342.37</v>
      </c>
      <c r="C35" s="286">
        <v>115.2856090053</v>
      </c>
      <c r="D35" s="278">
        <v>130.80023059569999</v>
      </c>
      <c r="E35" s="278">
        <v>587.77</v>
      </c>
      <c r="F35" s="279">
        <v>14.04</v>
      </c>
      <c r="G35" s="280">
        <v>1.8019019590839469</v>
      </c>
      <c r="H35" s="279">
        <v>22.188059432732114</v>
      </c>
      <c r="I35" s="279">
        <v>7.97</v>
      </c>
      <c r="J35" s="282">
        <v>0.44</v>
      </c>
      <c r="K35" s="274">
        <v>0.39827247737668486</v>
      </c>
      <c r="L35" s="275">
        <v>0.4370475898783312</v>
      </c>
      <c r="M35" s="276">
        <v>0.42</v>
      </c>
      <c r="N35" s="283"/>
      <c r="O35" s="283"/>
      <c r="P35" s="283"/>
      <c r="Q35" s="283"/>
      <c r="R35" s="283"/>
    </row>
    <row r="36" spans="1:18" s="284" customFormat="1" ht="24.6" x14ac:dyDescent="0.45">
      <c r="A36" s="277" t="s">
        <v>211</v>
      </c>
      <c r="B36" s="278">
        <v>793.23</v>
      </c>
      <c r="C36" s="286">
        <v>74.773162701900006</v>
      </c>
      <c r="D36" s="278">
        <v>91.084108429099999</v>
      </c>
      <c r="E36" s="278">
        <v>398.93</v>
      </c>
      <c r="F36" s="279">
        <v>15.55</v>
      </c>
      <c r="G36" s="280">
        <v>-1.4674309859657741</v>
      </c>
      <c r="H36" s="279">
        <v>30.013612404160931</v>
      </c>
      <c r="I36" s="279">
        <v>22.68</v>
      </c>
      <c r="J36" s="282">
        <v>0.26</v>
      </c>
      <c r="K36" s="274">
        <v>0.2583157863979933</v>
      </c>
      <c r="L36" s="275">
        <v>0.30434265967160634</v>
      </c>
      <c r="M36" s="276">
        <v>0.28999999999999998</v>
      </c>
      <c r="N36" s="283"/>
      <c r="O36" s="283"/>
      <c r="P36" s="283"/>
      <c r="Q36" s="283"/>
      <c r="R36" s="283"/>
    </row>
    <row r="37" spans="1:18" s="284" customFormat="1" ht="24.6" x14ac:dyDescent="0.45">
      <c r="A37" s="277" t="s">
        <v>212</v>
      </c>
      <c r="B37" s="278">
        <v>472.41</v>
      </c>
      <c r="C37" s="286">
        <v>38.149264604899997</v>
      </c>
      <c r="D37" s="278">
        <v>40.4680241967</v>
      </c>
      <c r="E37" s="278">
        <v>202.85</v>
      </c>
      <c r="F37" s="279">
        <v>-6.67</v>
      </c>
      <c r="G37" s="280">
        <v>-8.2875555709705822</v>
      </c>
      <c r="H37" s="279">
        <v>28.61965542944009</v>
      </c>
      <c r="I37" s="279">
        <v>5.97</v>
      </c>
      <c r="J37" s="282">
        <v>0.15</v>
      </c>
      <c r="K37" s="274">
        <v>0.13179270383690039</v>
      </c>
      <c r="L37" s="275">
        <v>0.13521728793410218</v>
      </c>
      <c r="M37" s="276">
        <v>0.15</v>
      </c>
      <c r="N37" s="283"/>
      <c r="O37" s="283"/>
      <c r="P37" s="283"/>
      <c r="Q37" s="283"/>
      <c r="R37" s="283"/>
    </row>
    <row r="38" spans="1:18" s="284" customFormat="1" ht="24.6" x14ac:dyDescent="0.45">
      <c r="A38" s="277" t="s">
        <v>213</v>
      </c>
      <c r="B38" s="278">
        <v>1432.38</v>
      </c>
      <c r="C38" s="286">
        <v>127.6131530504</v>
      </c>
      <c r="D38" s="278">
        <v>114.5499942443</v>
      </c>
      <c r="E38" s="278">
        <v>610.85</v>
      </c>
      <c r="F38" s="279">
        <v>8.91</v>
      </c>
      <c r="G38" s="280">
        <v>3.9076934472539144</v>
      </c>
      <c r="H38" s="279">
        <v>-15.884364825414801</v>
      </c>
      <c r="I38" s="279">
        <v>-2.57</v>
      </c>
      <c r="J38" s="282">
        <v>0.47</v>
      </c>
      <c r="K38" s="274">
        <v>0.44085993949944169</v>
      </c>
      <c r="L38" s="275">
        <v>0.38275008138016126</v>
      </c>
      <c r="M38" s="276">
        <v>0.44</v>
      </c>
      <c r="N38" s="283"/>
      <c r="O38" s="283"/>
      <c r="P38" s="283"/>
      <c r="Q38" s="283"/>
      <c r="R38" s="283"/>
    </row>
    <row r="39" spans="1:18" s="284" customFormat="1" ht="24.6" x14ac:dyDescent="0.45">
      <c r="A39" s="277" t="s">
        <v>214</v>
      </c>
      <c r="B39" s="278">
        <v>2825.16</v>
      </c>
      <c r="C39" s="286">
        <v>230.05435008980001</v>
      </c>
      <c r="D39" s="278">
        <v>248.78454718259999</v>
      </c>
      <c r="E39" s="278">
        <v>1270.99</v>
      </c>
      <c r="F39" s="279">
        <v>7.87</v>
      </c>
      <c r="G39" s="280">
        <v>7.798347101717753</v>
      </c>
      <c r="H39" s="279">
        <v>9.3018206343228478</v>
      </c>
      <c r="I39" s="279">
        <v>10.11</v>
      </c>
      <c r="J39" s="282">
        <v>0.92</v>
      </c>
      <c r="K39" s="274">
        <v>0.79475935229119177</v>
      </c>
      <c r="L39" s="275">
        <v>0.831272897990608</v>
      </c>
      <c r="M39" s="276">
        <v>0.91</v>
      </c>
      <c r="N39" s="283"/>
      <c r="O39" s="283"/>
      <c r="P39" s="283"/>
      <c r="Q39" s="283"/>
      <c r="R39" s="283"/>
    </row>
    <row r="40" spans="1:18" s="284" customFormat="1" ht="24.6" x14ac:dyDescent="0.45">
      <c r="A40" s="277" t="s">
        <v>215</v>
      </c>
      <c r="B40" s="278">
        <v>3978.04</v>
      </c>
      <c r="C40" s="286">
        <v>333.5011840876</v>
      </c>
      <c r="D40" s="278">
        <v>371.04740945010002</v>
      </c>
      <c r="E40" s="278">
        <v>1724.47</v>
      </c>
      <c r="F40" s="279">
        <v>-1.0900000000000001</v>
      </c>
      <c r="G40" s="280">
        <v>12.783077452358205</v>
      </c>
      <c r="H40" s="279">
        <v>13.917548240419718</v>
      </c>
      <c r="I40" s="279">
        <v>6.86</v>
      </c>
      <c r="J40" s="282">
        <v>1.3</v>
      </c>
      <c r="K40" s="274">
        <v>1.1521328979449634</v>
      </c>
      <c r="L40" s="275">
        <v>1.2397942671218478</v>
      </c>
      <c r="M40" s="276">
        <v>1.24</v>
      </c>
      <c r="N40" s="283"/>
      <c r="O40" s="283"/>
      <c r="P40" s="283"/>
      <c r="Q40" s="283"/>
      <c r="R40" s="283"/>
    </row>
    <row r="41" spans="1:18" s="284" customFormat="1" ht="24.6" x14ac:dyDescent="0.45">
      <c r="A41" s="277" t="s">
        <v>216</v>
      </c>
      <c r="B41" s="278">
        <v>606.75</v>
      </c>
      <c r="C41" s="286">
        <v>56.627413596099998</v>
      </c>
      <c r="D41" s="278">
        <v>55.411068172699999</v>
      </c>
      <c r="E41" s="278">
        <v>272.56</v>
      </c>
      <c r="F41" s="279">
        <v>1.78</v>
      </c>
      <c r="G41" s="280">
        <v>25.089836314423611</v>
      </c>
      <c r="H41" s="279">
        <v>-4.6357490973144246</v>
      </c>
      <c r="I41" s="279">
        <v>7.3</v>
      </c>
      <c r="J41" s="282">
        <v>0.2</v>
      </c>
      <c r="K41" s="274">
        <v>0.19562840926065697</v>
      </c>
      <c r="L41" s="275">
        <v>0.18514702678405351</v>
      </c>
      <c r="M41" s="276">
        <v>0.2</v>
      </c>
      <c r="N41" s="283"/>
      <c r="O41" s="283"/>
      <c r="P41" s="283"/>
      <c r="Q41" s="283"/>
      <c r="R41" s="283"/>
    </row>
    <row r="42" spans="1:18" s="284" customFormat="1" ht="24.6" x14ac:dyDescent="0.45">
      <c r="A42" s="277" t="s">
        <v>217</v>
      </c>
      <c r="B42" s="278">
        <v>2579.33</v>
      </c>
      <c r="C42" s="286">
        <v>224.4854815919</v>
      </c>
      <c r="D42" s="278">
        <v>245.88761677989999</v>
      </c>
      <c r="E42" s="278">
        <v>1130.67</v>
      </c>
      <c r="F42" s="279">
        <v>5.81</v>
      </c>
      <c r="G42" s="280">
        <v>15.248701633165513</v>
      </c>
      <c r="H42" s="279">
        <v>14.23921471246635</v>
      </c>
      <c r="I42" s="279">
        <v>8.4499999999999993</v>
      </c>
      <c r="J42" s="282">
        <v>0.84</v>
      </c>
      <c r="K42" s="274">
        <v>0.775520810100365</v>
      </c>
      <c r="L42" s="275">
        <v>0.82159327858337028</v>
      </c>
      <c r="M42" s="276">
        <v>0.81</v>
      </c>
      <c r="N42" s="283"/>
      <c r="O42" s="283"/>
      <c r="P42" s="283"/>
      <c r="Q42" s="283"/>
      <c r="R42" s="283"/>
    </row>
    <row r="43" spans="1:18" s="284" customFormat="1" ht="24.6" x14ac:dyDescent="0.45">
      <c r="A43" s="277" t="s">
        <v>218</v>
      </c>
      <c r="B43" s="278">
        <v>1667.23</v>
      </c>
      <c r="C43" s="286">
        <v>145.92952089760001</v>
      </c>
      <c r="D43" s="278">
        <v>161.12693878249999</v>
      </c>
      <c r="E43" s="278">
        <v>717.77</v>
      </c>
      <c r="F43" s="279">
        <v>12.25</v>
      </c>
      <c r="G43" s="280">
        <v>9.9220241905136</v>
      </c>
      <c r="H43" s="279">
        <v>13.098015172587811</v>
      </c>
      <c r="I43" s="279">
        <v>12.5</v>
      </c>
      <c r="J43" s="282">
        <v>0.54</v>
      </c>
      <c r="K43" s="274">
        <v>0.50413674622309479</v>
      </c>
      <c r="L43" s="275">
        <v>0.53837932806886102</v>
      </c>
      <c r="M43" s="276">
        <v>0.52</v>
      </c>
      <c r="N43" s="283"/>
      <c r="O43" s="283"/>
      <c r="P43" s="283"/>
      <c r="Q43" s="283"/>
      <c r="R43" s="283"/>
    </row>
    <row r="44" spans="1:18" s="284" customFormat="1" ht="24.6" x14ac:dyDescent="0.45">
      <c r="A44" s="277" t="s">
        <v>219</v>
      </c>
      <c r="B44" s="278">
        <v>186.27</v>
      </c>
      <c r="C44" s="286">
        <v>16.411729509299999</v>
      </c>
      <c r="D44" s="278">
        <v>19.016813196299999</v>
      </c>
      <c r="E44" s="278">
        <v>91.92</v>
      </c>
      <c r="F44" s="279">
        <v>0.87</v>
      </c>
      <c r="G44" s="280">
        <v>19.967239256205644</v>
      </c>
      <c r="H44" s="279">
        <v>16.237530505274947</v>
      </c>
      <c r="I44" s="279">
        <v>12.84</v>
      </c>
      <c r="J44" s="282">
        <v>0.06</v>
      </c>
      <c r="K44" s="274">
        <v>5.6696930571832782E-2</v>
      </c>
      <c r="L44" s="275">
        <v>6.3541572799662854E-2</v>
      </c>
      <c r="M44" s="276">
        <v>7.0000000000000007E-2</v>
      </c>
      <c r="N44" s="283"/>
      <c r="O44" s="283"/>
      <c r="P44" s="283"/>
      <c r="Q44" s="283"/>
      <c r="R44" s="283"/>
    </row>
    <row r="45" spans="1:18" s="284" customFormat="1" ht="24.6" x14ac:dyDescent="0.45">
      <c r="A45" s="277" t="s">
        <v>220</v>
      </c>
      <c r="B45" s="278">
        <v>421.37</v>
      </c>
      <c r="C45" s="286">
        <v>37.859803439399997</v>
      </c>
      <c r="D45" s="278">
        <v>38.460848798800001</v>
      </c>
      <c r="E45" s="278">
        <v>190.51</v>
      </c>
      <c r="F45" s="279">
        <v>7.21</v>
      </c>
      <c r="G45" s="280">
        <v>9.9269048829665554</v>
      </c>
      <c r="H45" s="279">
        <v>4.01144620987575</v>
      </c>
      <c r="I45" s="279">
        <v>11</v>
      </c>
      <c r="J45" s="282">
        <v>0.14000000000000001</v>
      </c>
      <c r="K45" s="274">
        <v>0.13079271418959992</v>
      </c>
      <c r="L45" s="275">
        <v>0.12851063943570026</v>
      </c>
      <c r="M45" s="276">
        <v>0.14000000000000001</v>
      </c>
      <c r="N45" s="283"/>
      <c r="O45" s="283"/>
      <c r="P45" s="283"/>
      <c r="Q45" s="283"/>
      <c r="R45" s="283"/>
    </row>
    <row r="46" spans="1:18" s="284" customFormat="1" ht="24.6" x14ac:dyDescent="0.45">
      <c r="A46" s="277" t="s">
        <v>221</v>
      </c>
      <c r="B46" s="278">
        <v>527.45000000000005</v>
      </c>
      <c r="C46" s="286">
        <v>46.604127953700001</v>
      </c>
      <c r="D46" s="278">
        <v>45.335432820800001</v>
      </c>
      <c r="E46" s="278">
        <v>238.77</v>
      </c>
      <c r="F46" s="279">
        <v>21.43</v>
      </c>
      <c r="G46" s="280">
        <v>26.775186365831033</v>
      </c>
      <c r="H46" s="279">
        <v>1.0296738877586378</v>
      </c>
      <c r="I46" s="279">
        <v>23.75</v>
      </c>
      <c r="J46" s="282">
        <v>0.17</v>
      </c>
      <c r="K46" s="274">
        <v>0.16100137438009979</v>
      </c>
      <c r="L46" s="275">
        <v>0.15148093822300193</v>
      </c>
      <c r="M46" s="276">
        <v>0.17</v>
      </c>
      <c r="N46" s="283"/>
      <c r="O46" s="283"/>
      <c r="P46" s="283"/>
      <c r="Q46" s="283"/>
      <c r="R46" s="283"/>
    </row>
    <row r="47" spans="1:18" s="284" customFormat="1" ht="24.6" x14ac:dyDescent="0.45">
      <c r="A47" s="277" t="s">
        <v>222</v>
      </c>
      <c r="B47" s="278">
        <v>8311.83</v>
      </c>
      <c r="C47" s="286">
        <v>801.91251360930005</v>
      </c>
      <c r="D47" s="278">
        <v>685.097018026</v>
      </c>
      <c r="E47" s="278">
        <v>3619.21</v>
      </c>
      <c r="F47" s="279">
        <v>5.66</v>
      </c>
      <c r="G47" s="280">
        <v>12.98041137314018</v>
      </c>
      <c r="H47" s="279">
        <v>8.0717931693986884</v>
      </c>
      <c r="I47" s="272">
        <v>7.38</v>
      </c>
      <c r="J47" s="282">
        <v>2.71</v>
      </c>
      <c r="K47" s="274">
        <v>2.7703343564751233</v>
      </c>
      <c r="L47" s="275">
        <v>2.2891396995055322</v>
      </c>
      <c r="M47" s="276">
        <v>2.6</v>
      </c>
      <c r="N47" s="283"/>
      <c r="O47" s="283"/>
      <c r="P47" s="283"/>
      <c r="Q47" s="283"/>
      <c r="R47" s="283"/>
    </row>
    <row r="48" spans="1:18" s="284" customFormat="1" ht="24.6" x14ac:dyDescent="0.45">
      <c r="A48" s="270" t="s">
        <v>223</v>
      </c>
      <c r="B48" s="271">
        <v>11856.28</v>
      </c>
      <c r="C48" s="264">
        <v>1031.6230300044999</v>
      </c>
      <c r="D48" s="271">
        <v>1153.0451218646001</v>
      </c>
      <c r="E48" s="271">
        <v>5231.45</v>
      </c>
      <c r="F48" s="272">
        <v>-25.2</v>
      </c>
      <c r="G48" s="265">
        <v>-0.55304032639161615</v>
      </c>
      <c r="H48" s="272">
        <v>23.765516746982637</v>
      </c>
      <c r="I48" s="272">
        <v>2.15</v>
      </c>
      <c r="J48" s="273">
        <v>3.86</v>
      </c>
      <c r="K48" s="267">
        <v>3.5639058805669799</v>
      </c>
      <c r="L48" s="285">
        <v>3.85271179750089</v>
      </c>
      <c r="M48" s="268">
        <v>3.75</v>
      </c>
      <c r="N48" s="283"/>
      <c r="O48" s="283"/>
      <c r="P48" s="283"/>
      <c r="Q48" s="283"/>
      <c r="R48" s="283"/>
    </row>
    <row r="49" spans="1:18" ht="21" customHeight="1" x14ac:dyDescent="0.7">
      <c r="A49" s="277" t="s">
        <v>224</v>
      </c>
      <c r="B49" s="278">
        <v>837.54</v>
      </c>
      <c r="C49" s="286">
        <v>59.339539441699998</v>
      </c>
      <c r="D49" s="278">
        <v>77.546050561800001</v>
      </c>
      <c r="E49" s="278">
        <v>329.03</v>
      </c>
      <c r="F49" s="279">
        <v>-44.19</v>
      </c>
      <c r="G49" s="280">
        <v>-20.13071494417833</v>
      </c>
      <c r="H49" s="279">
        <v>11.879321285156193</v>
      </c>
      <c r="I49" s="279">
        <v>-1.95</v>
      </c>
      <c r="J49" s="282">
        <v>0.27</v>
      </c>
      <c r="K49" s="274">
        <v>0.20499787947297804</v>
      </c>
      <c r="L49" s="275">
        <v>0.25910745224429343</v>
      </c>
      <c r="M49" s="276">
        <v>0.24</v>
      </c>
      <c r="N49" s="269"/>
      <c r="O49" s="269"/>
      <c r="P49" s="269"/>
      <c r="Q49" s="269"/>
      <c r="R49" s="269"/>
    </row>
    <row r="50" spans="1:18" s="284" customFormat="1" ht="24.6" x14ac:dyDescent="0.45">
      <c r="A50" s="277" t="s">
        <v>225</v>
      </c>
      <c r="B50" s="278">
        <v>2138.11</v>
      </c>
      <c r="C50" s="286">
        <v>209.06013584390001</v>
      </c>
      <c r="D50" s="278">
        <v>229.07892575919999</v>
      </c>
      <c r="E50" s="278">
        <v>1061.79</v>
      </c>
      <c r="F50" s="279">
        <v>-36.33</v>
      </c>
      <c r="G50" s="280">
        <v>-15.144082395092907</v>
      </c>
      <c r="H50" s="279">
        <v>109.81252904883598</v>
      </c>
      <c r="I50" s="279">
        <v>4.21</v>
      </c>
      <c r="J50" s="282">
        <v>0.7</v>
      </c>
      <c r="K50" s="274">
        <v>0.72223149915813434</v>
      </c>
      <c r="L50" s="275">
        <v>0.76542978509295445</v>
      </c>
      <c r="M50" s="276">
        <v>0.76</v>
      </c>
      <c r="N50" s="283"/>
      <c r="O50" s="283"/>
      <c r="P50" s="283"/>
      <c r="Q50" s="283"/>
      <c r="R50" s="283"/>
    </row>
    <row r="51" spans="1:18" s="284" customFormat="1" ht="24.6" x14ac:dyDescent="0.45">
      <c r="A51" s="277" t="s">
        <v>226</v>
      </c>
      <c r="B51" s="278">
        <v>7410.62</v>
      </c>
      <c r="C51" s="286">
        <v>642.0256065264</v>
      </c>
      <c r="D51" s="278">
        <v>718.48679001940002</v>
      </c>
      <c r="E51" s="278">
        <v>3210.21</v>
      </c>
      <c r="F51" s="279">
        <v>-11.39</v>
      </c>
      <c r="G51" s="280">
        <v>6.4902997877638366</v>
      </c>
      <c r="H51" s="279">
        <v>16.555554891452523</v>
      </c>
      <c r="I51" s="279">
        <v>3.94</v>
      </c>
      <c r="J51" s="282">
        <v>2.42</v>
      </c>
      <c r="K51" s="274">
        <v>2.217979599160401</v>
      </c>
      <c r="L51" s="275">
        <v>2.4007061647161998</v>
      </c>
      <c r="M51" s="276">
        <v>2.2999999999999998</v>
      </c>
      <c r="N51" s="283"/>
      <c r="O51" s="283"/>
      <c r="P51" s="283"/>
      <c r="Q51" s="283"/>
      <c r="R51" s="283"/>
    </row>
    <row r="52" spans="1:18" s="284" customFormat="1" ht="24.6" x14ac:dyDescent="0.45">
      <c r="A52" s="270" t="s">
        <v>227</v>
      </c>
      <c r="B52" s="271">
        <v>4335.21</v>
      </c>
      <c r="C52" s="264">
        <v>378.51026313609998</v>
      </c>
      <c r="D52" s="271">
        <v>357.73371073210001</v>
      </c>
      <c r="E52" s="271">
        <v>2651.01</v>
      </c>
      <c r="F52" s="272">
        <v>5.19</v>
      </c>
      <c r="G52" s="280">
        <v>16.124683296528861</v>
      </c>
      <c r="H52" s="272">
        <v>-4.8176346217274331</v>
      </c>
      <c r="I52" s="272">
        <v>43.06</v>
      </c>
      <c r="J52" s="287">
        <v>1.41</v>
      </c>
      <c r="K52" s="288">
        <v>1.3076239221218409</v>
      </c>
      <c r="L52" s="289">
        <v>1.195308719118086</v>
      </c>
      <c r="M52" s="290">
        <v>1.9</v>
      </c>
      <c r="N52" s="283"/>
      <c r="O52" s="283"/>
      <c r="P52" s="283"/>
      <c r="Q52" s="283"/>
      <c r="R52" s="283"/>
    </row>
    <row r="53" spans="1:18" s="284" customFormat="1" ht="24.6" x14ac:dyDescent="0.7">
      <c r="A53" s="291" t="s">
        <v>26</v>
      </c>
      <c r="B53" s="292"/>
      <c r="C53" s="292"/>
      <c r="D53" s="293"/>
      <c r="E53" s="293"/>
      <c r="F53" s="293"/>
      <c r="G53" s="293"/>
      <c r="H53" s="293"/>
      <c r="I53" s="293"/>
      <c r="J53" s="293"/>
      <c r="K53" s="293"/>
      <c r="L53" s="293"/>
      <c r="M53" s="248"/>
      <c r="N53" s="283"/>
      <c r="O53" s="283"/>
      <c r="P53" s="283"/>
      <c r="Q53" s="283"/>
      <c r="R53" s="283"/>
    </row>
    <row r="54" spans="1:18" s="284" customFormat="1" ht="24.6" x14ac:dyDescent="0.7">
      <c r="A54" s="294" t="s">
        <v>27</v>
      </c>
      <c r="B54" s="295"/>
      <c r="C54" s="295"/>
      <c r="D54" s="248"/>
      <c r="E54" s="248"/>
      <c r="F54" s="248"/>
      <c r="G54" s="248"/>
      <c r="H54" s="248"/>
      <c r="I54" s="248"/>
      <c r="J54" s="248"/>
      <c r="K54" s="248"/>
      <c r="L54" s="248"/>
      <c r="M54" s="248"/>
      <c r="N54" s="283"/>
      <c r="O54" s="283"/>
      <c r="P54" s="283"/>
      <c r="Q54" s="283"/>
      <c r="R54" s="283"/>
    </row>
  </sheetData>
  <mergeCells count="6">
    <mergeCell ref="A2:E2"/>
    <mergeCell ref="F2:I2"/>
    <mergeCell ref="J2:L2"/>
    <mergeCell ref="B3:E3"/>
    <mergeCell ref="F3:I3"/>
    <mergeCell ref="J3:M3"/>
  </mergeCells>
  <conditionalFormatting sqref="N6:R54">
    <cfRule type="expression" dxfId="0" priority="1">
      <formula>LEN(N6&amp;"")-FIND(".",N6&amp;"")&gt;1</formula>
    </cfRule>
  </conditionalFormatting>
  <printOptions horizontalCentered="1" verticalCentered="1"/>
  <pageMargins left="0.23622047244094488" right="0.23622047244094488" top="0" bottom="0" header="0.23622047244094488" footer="0"/>
  <pageSetup paperSize="9" scale="63" fitToHeight="0" orientation="portrait" r:id="rId1"/>
  <headerFooter scaleWithDoc="0">
    <oddHeader>&amp;R&amp;"TH Sarabun New,Regular"&amp;12&amp;K000000ตาราง 5 นำเข้า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ตารางสถิติ พ.ค. 68</vt:lpstr>
      <vt:lpstr>ตารางที่ 1 ล้านเหรียญ</vt:lpstr>
      <vt:lpstr>ตารางที่ 2 ล้านบาท</vt:lpstr>
      <vt:lpstr>ตารางที่ 3 ส่งออก</vt:lpstr>
      <vt:lpstr>ตารางที่ 4 ตลาด</vt:lpstr>
      <vt:lpstr>ตารางที่ 5 นำเข้า</vt:lpstr>
      <vt:lpstr>'ตารางที่ 1 ล้านเหรียญ'!Print_Area</vt:lpstr>
      <vt:lpstr>'ตารางที่ 2 ล้านบาท'!Print_Area</vt:lpstr>
      <vt:lpstr>'ตารางที่ 3 ส่งออก'!Print_Area</vt:lpstr>
      <vt:lpstr>'ตารางที่ 4 ตลาด'!Print_Area</vt:lpstr>
      <vt:lpstr>'ตารางที่ 5 นำเข้า'!Print_Area</vt:lpstr>
      <vt:lpstr>'ตารางสถิติ พ.ค. 68'!Print_Area</vt:lpstr>
      <vt:lpstr>'ตารางที่ 5 นำเข้า'!Print_Titles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Supakit Srirang</cp:lastModifiedBy>
  <dcterms:created xsi:type="dcterms:W3CDTF">2015-06-05T18:17:20Z</dcterms:created>
  <dcterms:modified xsi:type="dcterms:W3CDTF">2025-06-18T06:57:03Z</dcterms:modified>
</cp:coreProperties>
</file>